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ktuális" sheetId="1" r:id="rId1"/>
    <sheet name="Naval Base Archive" sheetId="2" r:id="rId2"/>
    <sheet name="Pre Naval Base" sheetId="3" r:id="rId3"/>
  </sheets>
  <definedNames/>
  <calcPr fullCalcOnLoad="1"/>
</workbook>
</file>

<file path=xl/sharedStrings.xml><?xml version="1.0" encoding="utf-8"?>
<sst xmlns="http://schemas.openxmlformats.org/spreadsheetml/2006/main" count="764" uniqueCount="389">
  <si>
    <t>171219-180201</t>
  </si>
  <si>
    <t>Tag</t>
  </si>
  <si>
    <t>Olaj aktuál</t>
  </si>
  <si>
    <t>Csata Random
 Aktuál</t>
  </si>
  <si>
    <t>Csata Ranked
 Aktuál</t>
  </si>
  <si>
    <t>Olaj előző
 (újaknál 0)</t>
  </si>
  <si>
    <t>Csata Random Előző
 (újaknál belépési)</t>
  </si>
  <si>
    <t>Csata Ranked Előző
 (újaknál belépési)</t>
  </si>
  <si>
    <t>Olaj Dif</t>
  </si>
  <si>
    <t>Olaj határ</t>
  </si>
  <si>
    <t>Olaj mutató
 (1&lt;x?)</t>
  </si>
  <si>
    <t>Random
 Dif</t>
  </si>
  <si>
    <t>Ranked
 Dif</t>
  </si>
  <si>
    <t>Dif 
Sum</t>
  </si>
  <si>
    <t>Csata
 Határ</t>
  </si>
  <si>
    <t>90%?</t>
  </si>
  <si>
    <t>R15?</t>
  </si>
  <si>
    <t>Összegzett ítélet</t>
  </si>
  <si>
    <t>Megjegyzés</t>
  </si>
  <si>
    <t>Kiesők egyben.</t>
  </si>
  <si>
    <t>Alamos80</t>
  </si>
  <si>
    <t>Alexanderhun</t>
  </si>
  <si>
    <t>x</t>
  </si>
  <si>
    <t>Szabály, Ki is lett írva, még season elején + ment a figyelmeztetés</t>
  </si>
  <si>
    <t>Deadblock</t>
  </si>
  <si>
    <t>brit02</t>
  </si>
  <si>
    <t>Gabor2k15</t>
  </si>
  <si>
    <t>Capt_Forester</t>
  </si>
  <si>
    <t>maniq</t>
  </si>
  <si>
    <t>chapo990</t>
  </si>
  <si>
    <t>Seatle</t>
  </si>
  <si>
    <t>Davidcezar</t>
  </si>
  <si>
    <t>deadblock123</t>
  </si>
  <si>
    <t>Drogon_Rider</t>
  </si>
  <si>
    <t>Gabe12</t>
  </si>
  <si>
    <t>Gabe12  januárban kikérős!</t>
  </si>
  <si>
    <t>Minimumok nem teljesültek</t>
  </si>
  <si>
    <t>Get200</t>
  </si>
  <si>
    <t>Ghost75Tank</t>
  </si>
  <si>
    <t>HortyM</t>
  </si>
  <si>
    <t>hiányos adatok mellett is meglett minden</t>
  </si>
  <si>
    <t>Jacktor</t>
  </si>
  <si>
    <t>Laca_SL</t>
  </si>
  <si>
    <t>lazymail</t>
  </si>
  <si>
    <t>ledgeri</t>
  </si>
  <si>
    <t>maszlag6</t>
  </si>
  <si>
    <t>matyi35</t>
  </si>
  <si>
    <t>Miskusz68</t>
  </si>
  <si>
    <t>negyedliter</t>
  </si>
  <si>
    <t>Njanika</t>
  </si>
  <si>
    <t>norbi19varga</t>
  </si>
  <si>
    <t>Nvidiusz</t>
  </si>
  <si>
    <t>PrEdAt0r1985</t>
  </si>
  <si>
    <t>rabszolga</t>
  </si>
  <si>
    <t>Sanya7929</t>
  </si>
  <si>
    <t>Kikérőről nem jött vissza, minimumok nem teljesültek</t>
  </si>
  <si>
    <t>STORM_HUN</t>
  </si>
  <si>
    <t>Szekator</t>
  </si>
  <si>
    <t>SzHF_Seleya</t>
  </si>
  <si>
    <t>SzHF jan 14-19 kikérős</t>
  </si>
  <si>
    <t>Tiger_Vadasz</t>
  </si>
  <si>
    <t>Kikérős-jan8-feb11 kikérő- ranked nem figyelembevevős</t>
  </si>
  <si>
    <t>Tommiraven</t>
  </si>
  <si>
    <t>Tommyka86</t>
  </si>
  <si>
    <t>Videkimeen</t>
  </si>
  <si>
    <t>wasek81</t>
  </si>
  <si>
    <t>whatsmyname</t>
  </si>
  <si>
    <t>Zolcsy82HUN</t>
  </si>
  <si>
    <t>Zozz81</t>
  </si>
  <si>
    <t>0911-0921</t>
  </si>
  <si>
    <t>Mostani (238</t>
  </si>
  <si>
    <t>Olaj</t>
  </si>
  <si>
    <t>solinari</t>
  </si>
  <si>
    <t>laca_SL</t>
  </si>
  <si>
    <t>Storm_Hun</t>
  </si>
  <si>
    <t>Capt_forester</t>
  </si>
  <si>
    <t>Tommyka</t>
  </si>
  <si>
    <t>Seattle</t>
  </si>
  <si>
    <t>Alamos</t>
  </si>
  <si>
    <t>Durst2440</t>
  </si>
  <si>
    <t>Hundevon</t>
  </si>
  <si>
    <t>Chapo990</t>
  </si>
  <si>
    <t>Maszlag</t>
  </si>
  <si>
    <t>Color</t>
  </si>
  <si>
    <t xml:space="preserve"> dolgos lesz, ki-ki marad!</t>
  </si>
  <si>
    <t>Drszaki</t>
  </si>
  <si>
    <t>estimese</t>
  </si>
  <si>
    <t>Miskusz</t>
  </si>
  <si>
    <t>Anexer1on</t>
  </si>
  <si>
    <t>Csopy</t>
  </si>
  <si>
    <t>Diamond</t>
  </si>
  <si>
    <t>Matyi</t>
  </si>
  <si>
    <t>Drogbazooka</t>
  </si>
  <si>
    <t>Dragon_Rider</t>
  </si>
  <si>
    <t>0921-0926</t>
  </si>
  <si>
    <t>Csata szám előző (238. nap)</t>
  </si>
  <si>
    <t>Cs.sz. Csatl</t>
  </si>
  <si>
    <t>Cs. sz. aktuál (243.nap)</t>
  </si>
  <si>
    <t>Cs.sz. Dif</t>
  </si>
  <si>
    <t>Cs.sz. határ</t>
  </si>
  <si>
    <t>80% / 90%</t>
  </si>
  <si>
    <t>Ítélet Csataszám alapján</t>
  </si>
  <si>
    <t>Olaj előző</t>
  </si>
  <si>
    <t>Ítélet olaj alapján</t>
  </si>
  <si>
    <t>Megjegyzések</t>
  </si>
  <si>
    <t>Kiesők egyben</t>
  </si>
  <si>
    <t>HUNDevon</t>
  </si>
  <si>
    <t>Estimese</t>
  </si>
  <si>
    <t>Solinari</t>
  </si>
  <si>
    <t>Color40</t>
  </si>
  <si>
    <t>Kimenőt kért, s kapott!</t>
  </si>
  <si>
    <t>Csopy555</t>
  </si>
  <si>
    <t>Angyal_Király_47</t>
  </si>
  <si>
    <t>WTF? Vizsgálatig marad!</t>
  </si>
  <si>
    <t>dobber109_hero</t>
  </si>
  <si>
    <t>Tolnai_D_vid</t>
  </si>
  <si>
    <t>0926-1017</t>
  </si>
  <si>
    <t>Csata szám akkor(243</t>
  </si>
  <si>
    <t>Csataszám csatlakozásakor</t>
  </si>
  <si>
    <t>Csataszám most (264)</t>
  </si>
  <si>
    <t>Olaj előző (csatlakozónál 0)</t>
  </si>
  <si>
    <t xml:space="preserve">Olaj most </t>
  </si>
  <si>
    <t>Cs dif</t>
  </si>
  <si>
    <t>Cs határ</t>
  </si>
  <si>
    <t>90%80%</t>
  </si>
  <si>
    <t>Olaj dif</t>
  </si>
  <si>
    <t>0,* vagy több?</t>
  </si>
  <si>
    <t>Ítélet Cs</t>
  </si>
  <si>
    <t>Ítélet olaj</t>
  </si>
  <si>
    <t>Megj.</t>
  </si>
  <si>
    <t>Ő, Ő!</t>
  </si>
  <si>
    <t>Még fórumon sincs O.o</t>
  </si>
  <si>
    <t>Storm_HUN</t>
  </si>
  <si>
    <t>kikérőn</t>
  </si>
  <si>
    <t>Sajnálom, de kapott időt</t>
  </si>
  <si>
    <t>Éppen hogy :)</t>
  </si>
  <si>
    <t>Magyar_Harag</t>
  </si>
  <si>
    <t>Visszaszámolva átlag 44 csatát mehetett,az megfelelne, de a másik kritériumot teljesíti, így bennmarad!</t>
  </si>
  <si>
    <t>1017-1029</t>
  </si>
  <si>
    <t>Csata előző (264)</t>
  </si>
  <si>
    <t>Csata Csatl</t>
  </si>
  <si>
    <t>Csata aktiális(276)</t>
  </si>
  <si>
    <t>Csata Dif</t>
  </si>
  <si>
    <t xml:space="preserve">Csata határ </t>
  </si>
  <si>
    <t>90%/80%</t>
  </si>
  <si>
    <t>Csata ítélet</t>
  </si>
  <si>
    <t>Olaj előző (újaknál 0)</t>
  </si>
  <si>
    <t>Olaj most</t>
  </si>
  <si>
    <t>Olajmutató (1&lt;)</t>
  </si>
  <si>
    <t>Olaj ítélet</t>
  </si>
  <si>
    <t>Csata írélet megint</t>
  </si>
  <si>
    <t>Ő-Ő</t>
  </si>
  <si>
    <t>Rabszolga</t>
  </si>
  <si>
    <t>még mindig ???</t>
  </si>
  <si>
    <t>…</t>
  </si>
  <si>
    <t>Magyar_harag</t>
  </si>
  <si>
    <t>Kikérős 11.07-11.13! Hardver hiba!</t>
  </si>
  <si>
    <t>Kikérős 11.17-12.31! sok munka.</t>
  </si>
  <si>
    <t>Random számít, mindenhol le van írva!</t>
  </si>
  <si>
    <t>deablock123</t>
  </si>
  <si>
    <t>Miskus68</t>
  </si>
  <si>
    <t>Tolnai_D_Vid</t>
  </si>
  <si>
    <t>Mint Durst-é!</t>
  </si>
  <si>
    <t>PrEdAtOr1985</t>
  </si>
  <si>
    <t>What is my name, első körből kimarad</t>
  </si>
  <si>
    <t>1029-1128</t>
  </si>
  <si>
    <t>Csata előző (276</t>
  </si>
  <si>
    <t>Csata Csatl.</t>
  </si>
  <si>
    <t>Csata most 306</t>
  </si>
  <si>
    <t>Csata határ</t>
  </si>
  <si>
    <t>Csata Ítélet</t>
  </si>
  <si>
    <t>Olaj Előző</t>
  </si>
  <si>
    <t>Olaj Dif.</t>
  </si>
  <si>
    <t>Olaj Határ</t>
  </si>
  <si>
    <t>Olajmutató (1&lt;?)</t>
  </si>
  <si>
    <t>Kiesők egyben:</t>
  </si>
  <si>
    <t>Dobber109_hero</t>
  </si>
  <si>
    <t>Milan0115</t>
  </si>
  <si>
    <t>Mlaci09</t>
  </si>
  <si>
    <t>Drogon_rider</t>
  </si>
  <si>
    <t>matyi53</t>
  </si>
  <si>
    <t>Szabály az szabály!</t>
  </si>
  <si>
    <t>xcoka</t>
  </si>
  <si>
    <t>gonzalopp1096</t>
  </si>
  <si>
    <t>„első körből kimarad”-ot beszéltük meg,de a fele így is meglett!</t>
  </si>
  <si>
    <t>Inima</t>
  </si>
  <si>
    <t>1128-1219</t>
  </si>
  <si>
    <t xml:space="preserve">Olaj aktuál </t>
  </si>
  <si>
    <t>Csata aktuál (327)</t>
  </si>
  <si>
    <t>Csata előző (306)</t>
  </si>
  <si>
    <t>Csata belépéskori</t>
  </si>
  <si>
    <t>Olaj mutató (1&lt;?)</t>
  </si>
  <si>
    <t>Csata dif</t>
  </si>
  <si>
    <t>Olaj írélet</t>
  </si>
  <si>
    <t>Gonzalopp1096</t>
  </si>
  <si>
    <t>Inimma</t>
  </si>
  <si>
    <t>Brit02</t>
  </si>
  <si>
    <t>Xcoka</t>
  </si>
  <si>
    <t>Cap_Forester</t>
  </si>
  <si>
    <t>Deadblock123</t>
  </si>
  <si>
    <t>Lazymail</t>
  </si>
  <si>
    <t>Ledgeri</t>
  </si>
  <si>
    <t>Maniq</t>
  </si>
  <si>
    <t>Maszlag6</t>
  </si>
  <si>
    <t>Matyi35</t>
  </si>
  <si>
    <t>Negyedliter</t>
  </si>
  <si>
    <t>Norbi19varga</t>
  </si>
  <si>
    <t>Kikérős 12.22-12:27</t>
  </si>
  <si>
    <t>sanya7929</t>
  </si>
  <si>
    <t>Elnézzük.. 1*!</t>
  </si>
  <si>
    <t>Wasek81</t>
  </si>
  <si>
    <t>Whatsmyname</t>
  </si>
  <si>
    <t>0302-0404</t>
  </si>
  <si>
    <t>Akkor(36.nap</t>
  </si>
  <si>
    <t>Most (68.nap)</t>
  </si>
  <si>
    <t>Dif</t>
  </si>
  <si>
    <t>Ítélet</t>
  </si>
  <si>
    <t>jacktor</t>
  </si>
  <si>
    <t>Nagyfater</t>
  </si>
  <si>
    <t>get200</t>
  </si>
  <si>
    <t>anfionn</t>
  </si>
  <si>
    <t>Tromcika</t>
  </si>
  <si>
    <t>Tim10Beckman</t>
  </si>
  <si>
    <t>matthiew78</t>
  </si>
  <si>
    <t>Davidhun43</t>
  </si>
  <si>
    <t>nagyfater</t>
  </si>
  <si>
    <t>Atutero91</t>
  </si>
  <si>
    <t>darkstar</t>
  </si>
  <si>
    <t>Adamtron</t>
  </si>
  <si>
    <t>lacasl</t>
  </si>
  <si>
    <t>Okilegend321</t>
  </si>
  <si>
    <t>drszaki</t>
  </si>
  <si>
    <t>Mxtank</t>
  </si>
  <si>
    <t>tromcika</t>
  </si>
  <si>
    <t>thomaswss</t>
  </si>
  <si>
    <t>tim10beckmann</t>
  </si>
  <si>
    <t>stormhun</t>
  </si>
  <si>
    <t>davidhun43</t>
  </si>
  <si>
    <t>robertvondanko</t>
  </si>
  <si>
    <t>ravwolf</t>
  </si>
  <si>
    <t>atutero91</t>
  </si>
  <si>
    <t>captforester</t>
  </si>
  <si>
    <t>ferencke83</t>
  </si>
  <si>
    <t>adamtron</t>
  </si>
  <si>
    <t>okilegend321</t>
  </si>
  <si>
    <t>tankganger</t>
  </si>
  <si>
    <t>tommyka86</t>
  </si>
  <si>
    <t>mxtank</t>
  </si>
  <si>
    <t>marios779</t>
  </si>
  <si>
    <t>seattle</t>
  </si>
  <si>
    <t>alamos</t>
  </si>
  <si>
    <t>golyo</t>
  </si>
  <si>
    <t>maruder</t>
  </si>
  <si>
    <t>durst022</t>
  </si>
  <si>
    <t>Összevethetők átlaga</t>
  </si>
  <si>
    <t>0404-0508</t>
  </si>
  <si>
    <t>Akkor(68.nap)</t>
  </si>
  <si>
    <t>csatlakozott/ akkor</t>
  </si>
  <si>
    <t>Most (102.nap)</t>
  </si>
  <si>
    <t>dif</t>
  </si>
  <si>
    <t>Figyelt határ</t>
  </si>
  <si>
    <t>87,75%//75%</t>
  </si>
  <si>
    <t>Darkstart</t>
  </si>
  <si>
    <t>Tomaswss</t>
  </si>
  <si>
    <t>Hokuszpok</t>
  </si>
  <si>
    <t>Ironhunter</t>
  </si>
  <si>
    <t>get</t>
  </si>
  <si>
    <t>matthiew</t>
  </si>
  <si>
    <t>Figy.et kap</t>
  </si>
  <si>
    <t>laca</t>
  </si>
  <si>
    <t>figy</t>
  </si>
  <si>
    <t>brit</t>
  </si>
  <si>
    <t>storm</t>
  </si>
  <si>
    <t>ferencke</t>
  </si>
  <si>
    <t>tommyka</t>
  </si>
  <si>
    <t>seatle</t>
  </si>
  <si>
    <t>marauderkk</t>
  </si>
  <si>
    <t>durst</t>
  </si>
  <si>
    <t>civa</t>
  </si>
  <si>
    <t>hokuszpok</t>
  </si>
  <si>
    <t>1 /364</t>
  </si>
  <si>
    <t>kies</t>
  </si>
  <si>
    <t>zoleeuk</t>
  </si>
  <si>
    <t>5 /2553</t>
  </si>
  <si>
    <t>wildis</t>
  </si>
  <si>
    <t>7 /343</t>
  </si>
  <si>
    <t>HGT</t>
  </si>
  <si>
    <t>10 /566</t>
  </si>
  <si>
    <t>ironhunter</t>
  </si>
  <si>
    <t>15 /658</t>
  </si>
  <si>
    <t>ruben</t>
  </si>
  <si>
    <t>21 /800</t>
  </si>
  <si>
    <t>megarolly</t>
  </si>
  <si>
    <t>04.23 21h /1121</t>
  </si>
  <si>
    <t>helltiger</t>
  </si>
  <si>
    <t>04.23 21h /1619</t>
  </si>
  <si>
    <t>ma</t>
  </si>
  <si>
    <t>0508-0627</t>
  </si>
  <si>
    <t>Előzőkor (102. nap</t>
  </si>
  <si>
    <t>Csatlakozásakor</t>
  </si>
  <si>
    <t>Most Rand 152. nap</t>
  </si>
  <si>
    <t>Most rank pre RS7</t>
  </si>
  <si>
    <t>Figyelt határ (napok)</t>
  </si>
  <si>
    <t>87,75/75 % és ítélet</t>
  </si>
  <si>
    <t>Város-reply/ szín</t>
  </si>
  <si>
    <t>Matthiew78</t>
  </si>
  <si>
    <t>Ravwolf</t>
  </si>
  <si>
    <t>Civa666</t>
  </si>
  <si>
    <t>Windis_HUN</t>
  </si>
  <si>
    <t>Szolnok/ szürke</t>
  </si>
  <si>
    <t>robertvon</t>
  </si>
  <si>
    <t>capt</t>
  </si>
  <si>
    <t>Ferencke</t>
  </si>
  <si>
    <t>maurder</t>
  </si>
  <si>
    <t>Drurst</t>
  </si>
  <si>
    <t>zolee</t>
  </si>
  <si>
    <t>windis</t>
  </si>
  <si>
    <t>Ruben</t>
  </si>
  <si>
    <t>Mosonmagyaróvár/ tricolor, HUN/ zöld</t>
  </si>
  <si>
    <t>chapo</t>
  </si>
  <si>
    <t>Falu</t>
  </si>
  <si>
    <t>deadblock</t>
  </si>
  <si>
    <t>maszlag</t>
  </si>
  <si>
    <t>jancski</t>
  </si>
  <si>
    <t>Grey</t>
  </si>
  <si>
    <t>gnor</t>
  </si>
  <si>
    <t>0627-0807</t>
  </si>
  <si>
    <t>Random korábban (152.)</t>
  </si>
  <si>
    <t>Ranked korábban(152.)</t>
  </si>
  <si>
    <t>Random most (194.)</t>
  </si>
  <si>
    <t>Ranked most (194.)</t>
  </si>
  <si>
    <t>Random dif</t>
  </si>
  <si>
    <t>Ranked dif</t>
  </si>
  <si>
    <t>Total dif</t>
  </si>
  <si>
    <t>Határ (194-152)</t>
  </si>
  <si>
    <t>% (87,5/75%)</t>
  </si>
  <si>
    <t>Ítélet daily1</t>
  </si>
  <si>
    <t>Itélet r15</t>
  </si>
  <si>
    <t>Comment</t>
  </si>
  <si>
    <t>nem</t>
  </si>
  <si>
    <t>igen</t>
  </si>
  <si>
    <t>Ferencke83</t>
  </si>
  <si>
    <t>MaruderKK</t>
  </si>
  <si>
    <t>ZoleeUk</t>
  </si>
  <si>
    <t>Vongh1/hgt</t>
  </si>
  <si>
    <t xml:space="preserve"> Olvasta a fórumot: szürke</t>
  </si>
  <si>
    <t>GreyWolf74</t>
  </si>
  <si>
    <t>Jancski</t>
  </si>
  <si>
    <t>Gotlicher</t>
  </si>
  <si>
    <r>
      <t>Vong</t>
    </r>
    <r>
      <rPr>
        <sz val="10"/>
        <rFont val="Arial CE"/>
        <family val="2"/>
      </rPr>
      <t>h1/HGT</t>
    </r>
  </si>
  <si>
    <t>Ruben:Morimonte</t>
  </si>
  <si>
    <t>Olvasta a fórumot:(tricolor, zöld),1 a 3-ból aki írt, csak emiatt marad</t>
  </si>
  <si>
    <t>HUNdevon</t>
  </si>
  <si>
    <t>olvasta a fórumot</t>
  </si>
  <si>
    <t>Gnor27</t>
  </si>
  <si>
    <t>Berethor_</t>
  </si>
  <si>
    <t>Four_Panzer</t>
  </si>
  <si>
    <t>Gellert_sebok_2017</t>
  </si>
  <si>
    <t>hoppá*</t>
  </si>
  <si>
    <t>13+x/41</t>
  </si>
  <si>
    <t>???</t>
  </si>
  <si>
    <t>A 41 ranked csatája is e évad béli, így maradjon</t>
  </si>
  <si>
    <t>gottlicher</t>
  </si>
  <si>
    <t>42+y/1</t>
  </si>
  <si>
    <t>Egyéb kritériuma nem teljesült, így megy</t>
  </si>
  <si>
    <t>* nem rögzült</t>
  </si>
  <si>
    <t>0807-0911</t>
  </si>
  <si>
    <t>Akkori (194.)</t>
  </si>
  <si>
    <t>Mostani (229.</t>
  </si>
  <si>
    <t>Határ (229-194)</t>
  </si>
  <si>
    <t>80%/90%?</t>
  </si>
  <si>
    <t xml:space="preserve">ítélet </t>
  </si>
  <si>
    <t>Megj</t>
  </si>
  <si>
    <t>Ruben_ Morimorte</t>
  </si>
  <si>
    <t xml:space="preserve">Gnor </t>
  </si>
  <si>
    <t>Gellert_Sebok_2017</t>
  </si>
  <si>
    <t>AdmiralUSSR</t>
  </si>
  <si>
    <t>Ruben_Morimonte</t>
  </si>
  <si>
    <t>Gnor</t>
  </si>
  <si>
    <t>DrSzaki</t>
  </si>
  <si>
    <t>Kimenőt kapott 0905-0916</t>
  </si>
  <si>
    <t>Sarlatan_</t>
  </si>
  <si>
    <t>anenxer1on</t>
  </si>
  <si>
    <t>Akkori (299)</t>
  </si>
  <si>
    <t>Határ</t>
  </si>
  <si>
    <r>
      <t>80%</t>
    </r>
    <r>
      <rPr>
        <sz val="10"/>
        <rFont val="Arial CE"/>
        <family val="2"/>
      </rPr>
      <t xml:space="preserve"> / </t>
    </r>
    <r>
      <rPr>
        <sz val="10"/>
        <color indexed="52"/>
        <rFont val="Arial CE"/>
        <family val="2"/>
      </rPr>
      <t>90%</t>
    </r>
  </si>
  <si>
    <t>Ítélet lenne</t>
  </si>
  <si>
    <t>Kimenője volt</t>
  </si>
  <si>
    <t>első napos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</si>
</sst>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"/>
    <numFmt numFmtId="167" formatCode="0"/>
    <numFmt numFmtId="168" formatCode="#,###.00"/>
    <numFmt numFmtId="169" formatCode="0.00%"/>
    <numFmt numFmtId="170" formatCode="0%"/>
    <numFmt numFmtId="171" formatCode="HH:MM"/>
  </numFmts>
  <fonts count="8">
    <font>
      <sz val="10"/>
      <name val="Arial CE"/>
      <family val="2"/>
    </font>
    <font>
      <sz val="10"/>
      <name val="Arial"/>
      <family val="0"/>
    </font>
    <font>
      <sz val="10"/>
      <color indexed="22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u val="single"/>
      <sz val="10"/>
      <name val="Arial CE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2" borderId="0" xfId="0" applyFill="1" applyAlignment="1">
      <alignment/>
    </xf>
    <xf numFmtId="166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7" fontId="0" fillId="0" borderId="0" xfId="0" applyNumberFormat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15" borderId="0" xfId="0" applyFill="1" applyAlignment="1">
      <alignment/>
    </xf>
    <xf numFmtId="164" fontId="0" fillId="16" borderId="0" xfId="0" applyFill="1" applyAlignment="1">
      <alignment/>
    </xf>
    <xf numFmtId="164" fontId="0" fillId="17" borderId="0" xfId="0" applyFill="1" applyAlignment="1">
      <alignment/>
    </xf>
    <xf numFmtId="164" fontId="3" fillId="18" borderId="0" xfId="0" applyFont="1" applyFill="1" applyAlignment="1">
      <alignment/>
    </xf>
    <xf numFmtId="164" fontId="3" fillId="7" borderId="0" xfId="0" applyFont="1" applyFill="1" applyAlignment="1">
      <alignment/>
    </xf>
    <xf numFmtId="164" fontId="0" fillId="19" borderId="0" xfId="0" applyFont="1" applyFill="1" applyAlignment="1">
      <alignment/>
    </xf>
    <xf numFmtId="168" fontId="0" fillId="0" borderId="0" xfId="0" applyNumberFormat="1" applyAlignment="1">
      <alignment/>
    </xf>
    <xf numFmtId="164" fontId="0" fillId="20" borderId="0" xfId="0" applyFill="1" applyAlignment="1">
      <alignment/>
    </xf>
    <xf numFmtId="164" fontId="0" fillId="21" borderId="0" xfId="0" applyFill="1" applyAlignment="1">
      <alignment/>
    </xf>
    <xf numFmtId="164" fontId="0" fillId="11" borderId="0" xfId="0" applyFill="1" applyAlignment="1">
      <alignment horizontal="center"/>
    </xf>
    <xf numFmtId="165" fontId="0" fillId="11" borderId="0" xfId="0" applyNumberFormat="1" applyFill="1" applyAlignment="1">
      <alignment/>
    </xf>
    <xf numFmtId="164" fontId="0" fillId="20" borderId="0" xfId="0" applyFill="1" applyAlignment="1">
      <alignment horizontal="center"/>
    </xf>
    <xf numFmtId="164" fontId="0" fillId="5" borderId="0" xfId="0" applyFill="1" applyAlignment="1">
      <alignment horizontal="center"/>
    </xf>
    <xf numFmtId="169" fontId="0" fillId="0" borderId="0" xfId="0" applyNumberFormat="1" applyFont="1" applyAlignment="1">
      <alignment/>
    </xf>
    <xf numFmtId="164" fontId="4" fillId="7" borderId="0" xfId="0" applyFont="1" applyFill="1" applyAlignment="1">
      <alignment/>
    </xf>
    <xf numFmtId="165" fontId="0" fillId="7" borderId="0" xfId="0" applyNumberFormat="1" applyFont="1" applyFill="1" applyAlignment="1">
      <alignment/>
    </xf>
    <xf numFmtId="164" fontId="0" fillId="22" borderId="1" xfId="0" applyFill="1" applyBorder="1" applyAlignment="1">
      <alignment/>
    </xf>
    <xf numFmtId="164" fontId="0" fillId="23" borderId="1" xfId="0" applyFill="1" applyBorder="1" applyAlignment="1">
      <alignment/>
    </xf>
    <xf numFmtId="164" fontId="0" fillId="24" borderId="1" xfId="0" applyFill="1" applyBorder="1" applyAlignment="1">
      <alignment/>
    </xf>
    <xf numFmtId="164" fontId="0" fillId="17" borderId="1" xfId="0" applyFill="1" applyBorder="1" applyAlignment="1">
      <alignment/>
    </xf>
    <xf numFmtId="170" fontId="0" fillId="0" borderId="0" xfId="0" applyNumberFormat="1" applyAlignment="1">
      <alignment/>
    </xf>
    <xf numFmtId="164" fontId="0" fillId="22" borderId="0" xfId="0" applyFill="1" applyAlignment="1">
      <alignment/>
    </xf>
    <xf numFmtId="164" fontId="0" fillId="25" borderId="0" xfId="0" applyFill="1" applyAlignment="1">
      <alignment/>
    </xf>
    <xf numFmtId="164" fontId="0" fillId="24" borderId="0" xfId="0" applyFont="1" applyFill="1" applyAlignment="1">
      <alignment/>
    </xf>
    <xf numFmtId="171" fontId="0" fillId="0" borderId="0" xfId="0" applyNumberFormat="1" applyFont="1" applyAlignment="1">
      <alignment/>
    </xf>
    <xf numFmtId="164" fontId="0" fillId="26" borderId="0" xfId="0" applyFill="1" applyAlignment="1">
      <alignment/>
    </xf>
    <xf numFmtId="164" fontId="0" fillId="27" borderId="0" xfId="0" applyFill="1" applyAlignment="1">
      <alignment/>
    </xf>
    <xf numFmtId="164" fontId="0" fillId="28" borderId="0" xfId="0" applyFont="1" applyFill="1" applyAlignment="1">
      <alignment/>
    </xf>
    <xf numFmtId="164" fontId="0" fillId="29" borderId="0" xfId="0" applyFont="1" applyFill="1" applyAlignment="1">
      <alignment/>
    </xf>
    <xf numFmtId="164" fontId="0" fillId="30" borderId="0" xfId="0" applyFill="1" applyAlignment="1">
      <alignment/>
    </xf>
    <xf numFmtId="164" fontId="5" fillId="0" borderId="0" xfId="0" applyFont="1" applyAlignment="1">
      <alignment/>
    </xf>
    <xf numFmtId="164" fontId="0" fillId="31" borderId="0" xfId="0" applyFont="1" applyFill="1" applyAlignment="1">
      <alignment/>
    </xf>
    <xf numFmtId="165" fontId="0" fillId="6" borderId="0" xfId="0" applyNumberFormat="1" applyFill="1" applyAlignment="1">
      <alignment/>
    </xf>
    <xf numFmtId="164" fontId="6" fillId="0" borderId="0" xfId="0" applyFont="1" applyAlignment="1">
      <alignment/>
    </xf>
    <xf numFmtId="164" fontId="0" fillId="1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33FF99"/>
      <rgbColor rgb="00800000"/>
      <rgbColor rgb="00008000"/>
      <rgbColor rgb="00000080"/>
      <rgbColor rgb="00808000"/>
      <rgbColor rgb="009900FF"/>
      <rgbColor rgb="00008080"/>
      <rgbColor rgb="00CCCCCC"/>
      <rgbColor rgb="00808080"/>
      <rgbColor rgb="009999FF"/>
      <rgbColor rgb="009933FF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CCFF00"/>
      <rgbColor rgb="0066FF66"/>
      <rgbColor rgb="00800080"/>
      <rgbColor rgb="00800000"/>
      <rgbColor rgb="00008080"/>
      <rgbColor rgb="000000FF"/>
      <rgbColor rgb="0000CCFF"/>
      <rgbColor rgb="0099FFFF"/>
      <rgbColor rgb="0099FF99"/>
      <rgbColor rgb="00FFFF99"/>
      <rgbColor rgb="0099FF66"/>
      <rgbColor rgb="00FF99CC"/>
      <rgbColor rgb="00CC66FF"/>
      <rgbColor rgb="00FFFF66"/>
      <rgbColor rgb="003366FF"/>
      <rgbColor rgb="003399FF"/>
      <rgbColor rgb="0099CC00"/>
      <rgbColor rgb="00FFCC00"/>
      <rgbColor rgb="00FF9900"/>
      <rgbColor rgb="00FF3300"/>
      <rgbColor rgb="00666699"/>
      <rgbColor rgb="00999999"/>
      <rgbColor rgb="00003366"/>
      <rgbColor rgb="0066CC00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H1">
      <selection activeCell="U44" sqref="U44"/>
    </sheetView>
  </sheetViews>
  <sheetFormatPr defaultColWidth="9.00390625" defaultRowHeight="12.75"/>
  <cols>
    <col min="1" max="1" width="14.00390625" style="0" customWidth="1"/>
    <col min="2" max="2" width="13.50390625" style="0" customWidth="1"/>
    <col min="3" max="3" width="10.375" style="1" customWidth="1"/>
    <col min="4" max="4" width="13.75390625" style="0" customWidth="1"/>
    <col min="5" max="5" width="13.25390625" style="0" customWidth="1"/>
    <col min="6" max="6" width="10.625" style="0" customWidth="1"/>
    <col min="7" max="7" width="19.00390625" style="0" customWidth="1"/>
    <col min="8" max="8" width="18.50390625" style="0" customWidth="1"/>
    <col min="9" max="9" width="13.50390625" style="0" customWidth="1"/>
    <col min="10" max="10" width="7.50390625" style="0" customWidth="1"/>
    <col min="11" max="11" width="9.50390625" style="0" customWidth="1"/>
    <col min="12" max="12" width="11.125" style="0" customWidth="1"/>
    <col min="13" max="13" width="8.375" style="0" customWidth="1"/>
    <col min="14" max="14" width="7.875" style="0" customWidth="1"/>
    <col min="15" max="15" width="5.50390625" style="0" customWidth="1"/>
    <col min="16" max="16" width="6.50390625" style="0" customWidth="1"/>
    <col min="17" max="17" width="7.125" style="0" customWidth="1"/>
    <col min="18" max="18" width="5.875" style="0" customWidth="1"/>
    <col min="19" max="19" width="13.50390625" style="0" customWidth="1"/>
    <col min="20" max="20" width="15.625" style="0" customWidth="1"/>
    <col min="21" max="21" width="56.375" style="0" customWidth="1"/>
    <col min="22" max="22" width="11.625" style="0" customWidth="1"/>
    <col min="23" max="23" width="14.375" style="0" customWidth="1"/>
    <col min="24" max="24" width="11.625" style="0" customWidth="1"/>
    <col min="245" max="16384" width="11.625" style="0" customWidth="1"/>
  </cols>
  <sheetData>
    <row r="1" spans="1:23" s="2" customFormat="1" ht="23.2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tr">
        <f>B1</f>
        <v>Tag</v>
      </c>
      <c r="J1" s="2" t="s">
        <v>8</v>
      </c>
      <c r="K1" s="2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2" t="s">
        <v>15</v>
      </c>
      <c r="R1" s="2" t="s">
        <v>16</v>
      </c>
      <c r="S1" s="2" t="str">
        <f>B1</f>
        <v>Tag</v>
      </c>
      <c r="T1" s="2" t="s">
        <v>17</v>
      </c>
      <c r="U1" s="2" t="s">
        <v>18</v>
      </c>
      <c r="W1" s="2" t="s">
        <v>19</v>
      </c>
    </row>
    <row r="2" spans="2:23" ht="12.75">
      <c r="B2" t="s">
        <v>20</v>
      </c>
      <c r="C2">
        <v>4390</v>
      </c>
      <c r="D2">
        <v>5360</v>
      </c>
      <c r="E2">
        <v>226</v>
      </c>
      <c r="F2">
        <v>3280</v>
      </c>
      <c r="G2">
        <v>5029</v>
      </c>
      <c r="H2">
        <v>202</v>
      </c>
      <c r="I2" t="str">
        <f>B2</f>
        <v>Alamos80</v>
      </c>
      <c r="J2" s="4">
        <f>C2-F2</f>
        <v>1110</v>
      </c>
      <c r="K2" s="5">
        <f>P2/7*20</f>
        <v>125.71428571428571</v>
      </c>
      <c r="L2" s="6">
        <f>J2/K2</f>
        <v>8.829545454545455</v>
      </c>
      <c r="M2" s="7">
        <f>D2-G2</f>
        <v>331</v>
      </c>
      <c r="N2" s="7">
        <f>E2-H2</f>
        <v>24</v>
      </c>
      <c r="O2" s="8">
        <f>M2+N2</f>
        <v>355</v>
      </c>
      <c r="P2" s="7">
        <f>371-327</f>
        <v>44</v>
      </c>
      <c r="Q2" s="5">
        <f>O2/P2*100</f>
        <v>806.8181818181819</v>
      </c>
      <c r="R2" s="8">
        <v>10</v>
      </c>
      <c r="S2" t="str">
        <f>B2</f>
        <v>Alamos80</v>
      </c>
      <c r="T2" s="9"/>
      <c r="W2" t="s">
        <v>21</v>
      </c>
    </row>
    <row r="3" spans="2:23" ht="12.75">
      <c r="B3" t="s">
        <v>21</v>
      </c>
      <c r="C3">
        <v>2300</v>
      </c>
      <c r="D3">
        <v>879</v>
      </c>
      <c r="E3">
        <v>0</v>
      </c>
      <c r="F3">
        <v>1680</v>
      </c>
      <c r="G3">
        <v>779</v>
      </c>
      <c r="H3">
        <v>0</v>
      </c>
      <c r="I3" t="str">
        <f>B3</f>
        <v>Alexanderhun</v>
      </c>
      <c r="J3" s="4">
        <f>C3-F3</f>
        <v>620</v>
      </c>
      <c r="K3" s="5">
        <f>P3/7*20</f>
        <v>125.71428571428571</v>
      </c>
      <c r="L3" s="6">
        <f>J3/K3</f>
        <v>4.931818181818182</v>
      </c>
      <c r="M3" s="7">
        <f>D3-G3</f>
        <v>100</v>
      </c>
      <c r="N3" s="7">
        <f>E3-H3</f>
        <v>0</v>
      </c>
      <c r="O3" s="8">
        <f>M3+N3</f>
        <v>100</v>
      </c>
      <c r="P3" s="7">
        <f>371-327</f>
        <v>44</v>
      </c>
      <c r="Q3" s="5">
        <f>O3/P3*100</f>
        <v>227.27272727272728</v>
      </c>
      <c r="R3" s="10" t="s">
        <v>22</v>
      </c>
      <c r="S3" t="str">
        <f>B3</f>
        <v>Alexanderhun</v>
      </c>
      <c r="T3" s="10"/>
      <c r="U3" t="s">
        <v>23</v>
      </c>
      <c r="W3" t="s">
        <v>24</v>
      </c>
    </row>
    <row r="4" spans="2:23" ht="12.75">
      <c r="B4" t="s">
        <v>25</v>
      </c>
      <c r="C4">
        <v>2930</v>
      </c>
      <c r="D4">
        <v>7220</v>
      </c>
      <c r="E4">
        <v>368</v>
      </c>
      <c r="F4">
        <v>2020</v>
      </c>
      <c r="G4">
        <v>6788</v>
      </c>
      <c r="H4">
        <v>300</v>
      </c>
      <c r="I4" t="str">
        <f>B4</f>
        <v>brit02</v>
      </c>
      <c r="J4" s="4">
        <f>C4-F4</f>
        <v>910</v>
      </c>
      <c r="K4" s="5">
        <f>P4/7*20</f>
        <v>125.71428571428571</v>
      </c>
      <c r="L4" s="6">
        <f>J4/K4</f>
        <v>7.238636363636364</v>
      </c>
      <c r="M4" s="7">
        <f>D4-G4</f>
        <v>432</v>
      </c>
      <c r="N4" s="7">
        <f>E4-H4</f>
        <v>68</v>
      </c>
      <c r="O4" s="8">
        <f>M4+N4</f>
        <v>500</v>
      </c>
      <c r="P4" s="7">
        <f>371-327</f>
        <v>44</v>
      </c>
      <c r="Q4" s="5">
        <f>O4/P4*100</f>
        <v>1136.3636363636363</v>
      </c>
      <c r="R4" s="8">
        <v>14</v>
      </c>
      <c r="S4" t="str">
        <f>B4</f>
        <v>brit02</v>
      </c>
      <c r="T4" s="9"/>
      <c r="W4" t="s">
        <v>26</v>
      </c>
    </row>
    <row r="5" spans="2:23" ht="12.75">
      <c r="B5" t="s">
        <v>27</v>
      </c>
      <c r="C5">
        <v>5240</v>
      </c>
      <c r="D5">
        <v>7337</v>
      </c>
      <c r="E5">
        <v>213</v>
      </c>
      <c r="F5">
        <v>3450</v>
      </c>
      <c r="G5">
        <v>6653</v>
      </c>
      <c r="H5">
        <v>165</v>
      </c>
      <c r="I5" t="str">
        <f>B5</f>
        <v>Capt_Forester</v>
      </c>
      <c r="J5" s="4">
        <f>C5-F5</f>
        <v>1790</v>
      </c>
      <c r="K5" s="5">
        <f>P5/7*20</f>
        <v>125.71428571428571</v>
      </c>
      <c r="L5" s="6">
        <f>J5/K5</f>
        <v>14.238636363636365</v>
      </c>
      <c r="M5" s="7">
        <f>D5-G5</f>
        <v>684</v>
      </c>
      <c r="N5" s="7">
        <f>E5-H5</f>
        <v>48</v>
      </c>
      <c r="O5" s="8">
        <f>M5+N5</f>
        <v>732</v>
      </c>
      <c r="P5" s="7">
        <f>371-327</f>
        <v>44</v>
      </c>
      <c r="Q5" s="5">
        <f>O5/P5*100</f>
        <v>1663.6363636363637</v>
      </c>
      <c r="R5" s="8">
        <v>10</v>
      </c>
      <c r="S5" t="str">
        <f>B5</f>
        <v>Capt_Forester</v>
      </c>
      <c r="T5" s="9"/>
      <c r="W5" t="s">
        <v>28</v>
      </c>
    </row>
    <row r="6" spans="2:23" ht="12.75">
      <c r="B6" t="s">
        <v>29</v>
      </c>
      <c r="C6">
        <v>3520</v>
      </c>
      <c r="D6">
        <v>1746</v>
      </c>
      <c r="E6">
        <v>86</v>
      </c>
      <c r="F6">
        <v>1840</v>
      </c>
      <c r="G6">
        <v>1425</v>
      </c>
      <c r="H6">
        <v>56</v>
      </c>
      <c r="I6" t="str">
        <f>B6</f>
        <v>chapo990</v>
      </c>
      <c r="J6" s="4">
        <f>C6-F6</f>
        <v>1680</v>
      </c>
      <c r="K6" s="5">
        <f>P6/7*20</f>
        <v>125.71428571428571</v>
      </c>
      <c r="L6" s="6">
        <f>J6/K6</f>
        <v>13.363636363636365</v>
      </c>
      <c r="M6" s="7">
        <f>D6-G6</f>
        <v>321</v>
      </c>
      <c r="N6" s="7">
        <f>E6-H6</f>
        <v>30</v>
      </c>
      <c r="O6" s="8">
        <f>M6+N6</f>
        <v>351</v>
      </c>
      <c r="P6" s="7">
        <f>371-327</f>
        <v>44</v>
      </c>
      <c r="Q6" s="5">
        <f>O6/P6*100</f>
        <v>797.7272727272727</v>
      </c>
      <c r="R6" s="8">
        <v>10</v>
      </c>
      <c r="S6" t="str">
        <f>B6</f>
        <v>chapo990</v>
      </c>
      <c r="T6" s="9"/>
      <c r="W6" t="s">
        <v>30</v>
      </c>
    </row>
    <row r="7" spans="2:20" ht="12.75">
      <c r="B7" t="s">
        <v>31</v>
      </c>
      <c r="C7">
        <v>2010</v>
      </c>
      <c r="D7">
        <v>4974</v>
      </c>
      <c r="E7">
        <v>414</v>
      </c>
      <c r="F7">
        <v>640</v>
      </c>
      <c r="G7">
        <v>4716</v>
      </c>
      <c r="H7">
        <v>313</v>
      </c>
      <c r="I7" t="str">
        <f>B7</f>
        <v>Davidcezar</v>
      </c>
      <c r="J7" s="4">
        <f>C7-F7</f>
        <v>1370</v>
      </c>
      <c r="K7" s="5">
        <f>P7/7*20</f>
        <v>125.71428571428571</v>
      </c>
      <c r="L7" s="6">
        <f>J7/K7</f>
        <v>10.897727272727273</v>
      </c>
      <c r="M7" s="7">
        <f>D7-G7</f>
        <v>258</v>
      </c>
      <c r="N7" s="7">
        <f>E7-H7</f>
        <v>101</v>
      </c>
      <c r="O7" s="8">
        <f>M7+N7</f>
        <v>359</v>
      </c>
      <c r="P7" s="7">
        <f>371-327</f>
        <v>44</v>
      </c>
      <c r="Q7" s="5">
        <f>O7/P7*100</f>
        <v>815.9090909090909</v>
      </c>
      <c r="R7" s="8">
        <v>9</v>
      </c>
      <c r="S7" t="str">
        <f>B7</f>
        <v>Davidcezar</v>
      </c>
      <c r="T7" s="9"/>
    </row>
    <row r="8" spans="2:21" ht="12.75">
      <c r="B8" t="s">
        <v>32</v>
      </c>
      <c r="C8">
        <v>1660</v>
      </c>
      <c r="D8">
        <v>7172</v>
      </c>
      <c r="E8">
        <v>88</v>
      </c>
      <c r="F8">
        <v>1090</v>
      </c>
      <c r="G8">
        <v>6795</v>
      </c>
      <c r="H8">
        <v>88</v>
      </c>
      <c r="I8" t="str">
        <f>B8</f>
        <v>deadblock123</v>
      </c>
      <c r="J8" s="4">
        <f>C8-F8</f>
        <v>570</v>
      </c>
      <c r="K8" s="5">
        <f>P8/7*20</f>
        <v>125.71428571428571</v>
      </c>
      <c r="L8" s="6">
        <f>J8/K8</f>
        <v>4.534090909090909</v>
      </c>
      <c r="M8" s="7">
        <f>D8-G8</f>
        <v>377</v>
      </c>
      <c r="N8" s="7">
        <f>E8-H8</f>
        <v>0</v>
      </c>
      <c r="O8" s="8">
        <f>M8+N8</f>
        <v>377</v>
      </c>
      <c r="P8" s="7">
        <f>371-327</f>
        <v>44</v>
      </c>
      <c r="Q8" s="5">
        <f>O8/P8*100</f>
        <v>856.8181818181819</v>
      </c>
      <c r="R8" s="10" t="s">
        <v>22</v>
      </c>
      <c r="S8" t="str">
        <f>B8</f>
        <v>deadblock123</v>
      </c>
      <c r="T8" s="10"/>
      <c r="U8" t="s">
        <v>23</v>
      </c>
    </row>
    <row r="9" spans="2:20" ht="12.75">
      <c r="B9" t="s">
        <v>33</v>
      </c>
      <c r="C9">
        <v>5350</v>
      </c>
      <c r="D9">
        <v>3595</v>
      </c>
      <c r="E9">
        <v>67</v>
      </c>
      <c r="F9">
        <v>3990</v>
      </c>
      <c r="G9">
        <v>2811</v>
      </c>
      <c r="H9">
        <v>0</v>
      </c>
      <c r="I9" t="str">
        <f>B9</f>
        <v>Drogon_Rider</v>
      </c>
      <c r="J9" s="4">
        <f>C9-F9</f>
        <v>1360</v>
      </c>
      <c r="K9" s="5">
        <f>P9/7*20</f>
        <v>125.71428571428571</v>
      </c>
      <c r="L9" s="6">
        <f>J9/K9</f>
        <v>10.818181818181818</v>
      </c>
      <c r="M9" s="7">
        <f>D9-G9</f>
        <v>784</v>
      </c>
      <c r="N9" s="7">
        <f>E9-H9</f>
        <v>67</v>
      </c>
      <c r="O9" s="8">
        <f>M9+N9</f>
        <v>851</v>
      </c>
      <c r="P9" s="7">
        <f>371-327</f>
        <v>44</v>
      </c>
      <c r="Q9" s="5">
        <f>O9/P9*100</f>
        <v>1934.090909090909</v>
      </c>
      <c r="R9" s="8">
        <v>10</v>
      </c>
      <c r="S9" t="str">
        <f>B9</f>
        <v>Drogon_Rider</v>
      </c>
      <c r="T9" s="9"/>
    </row>
    <row r="10" spans="2:21" s="11" customFormat="1" ht="12.75">
      <c r="B10" s="11" t="s">
        <v>34</v>
      </c>
      <c r="C10" s="11">
        <v>60</v>
      </c>
      <c r="D10" s="11">
        <v>2488</v>
      </c>
      <c r="E10" s="11">
        <v>50</v>
      </c>
      <c r="F10" s="11">
        <v>0</v>
      </c>
      <c r="G10" s="11">
        <v>2479</v>
      </c>
      <c r="H10" s="11">
        <v>50</v>
      </c>
      <c r="I10" s="11" t="str">
        <f>B10</f>
        <v>Gabe12</v>
      </c>
      <c r="J10" s="4">
        <f>C10-F10</f>
        <v>60</v>
      </c>
      <c r="K10" s="5">
        <f>P10/7*20</f>
        <v>114.28571428571429</v>
      </c>
      <c r="L10" s="12">
        <f>J10/K10</f>
        <v>0.525</v>
      </c>
      <c r="M10" s="7">
        <f>D10-G10</f>
        <v>9</v>
      </c>
      <c r="N10" s="7">
        <f>E10-H10</f>
        <v>0</v>
      </c>
      <c r="O10" s="10">
        <f>M10+N10</f>
        <v>9</v>
      </c>
      <c r="P10" s="7">
        <f>40</f>
        <v>40</v>
      </c>
      <c r="Q10" s="5">
        <f>O10/P10*100</f>
        <v>22.5</v>
      </c>
      <c r="R10" s="10">
        <v>19</v>
      </c>
      <c r="S10" s="11" t="str">
        <f>B10</f>
        <v>Gabe12</v>
      </c>
      <c r="T10" s="13"/>
      <c r="U10" s="13" t="s">
        <v>35</v>
      </c>
    </row>
    <row r="11" spans="2:21" ht="12.75">
      <c r="B11" t="s">
        <v>26</v>
      </c>
      <c r="C11">
        <v>380</v>
      </c>
      <c r="D11">
        <v>2606</v>
      </c>
      <c r="E11">
        <v>161</v>
      </c>
      <c r="F11">
        <v>340</v>
      </c>
      <c r="G11">
        <v>2592</v>
      </c>
      <c r="H11">
        <v>161</v>
      </c>
      <c r="I11" t="str">
        <f>B11</f>
        <v>Gabor2k15</v>
      </c>
      <c r="J11" s="4">
        <f>C11-F11</f>
        <v>40</v>
      </c>
      <c r="K11" s="5">
        <f>P11/7*20</f>
        <v>125.71428571428571</v>
      </c>
      <c r="L11" s="12">
        <f>J11/K11</f>
        <v>0.3181818181818182</v>
      </c>
      <c r="M11" s="7">
        <f>D11-G11</f>
        <v>14</v>
      </c>
      <c r="N11" s="7">
        <f>E11-H11</f>
        <v>0</v>
      </c>
      <c r="O11" s="10">
        <f>M11+N11</f>
        <v>14</v>
      </c>
      <c r="P11" s="7">
        <f>371-327</f>
        <v>44</v>
      </c>
      <c r="Q11" s="5">
        <f>O11/P11*100</f>
        <v>31.818181818181817</v>
      </c>
      <c r="R11" s="10">
        <v>23</v>
      </c>
      <c r="S11" t="str">
        <f>B11</f>
        <v>Gabor2k15</v>
      </c>
      <c r="T11" s="10"/>
      <c r="U11" t="s">
        <v>36</v>
      </c>
    </row>
    <row r="12" spans="2:20" ht="12.75">
      <c r="B12" t="s">
        <v>37</v>
      </c>
      <c r="C12">
        <v>2390</v>
      </c>
      <c r="D12">
        <v>6405</v>
      </c>
      <c r="E12">
        <v>130</v>
      </c>
      <c r="F12">
        <v>1510</v>
      </c>
      <c r="G12">
        <v>6298</v>
      </c>
      <c r="H12">
        <v>71</v>
      </c>
      <c r="I12" t="str">
        <f>B12</f>
        <v>Get200</v>
      </c>
      <c r="J12" s="4">
        <f>C12-F12</f>
        <v>880</v>
      </c>
      <c r="K12" s="5">
        <f>P12/7*20</f>
        <v>125.71428571428571</v>
      </c>
      <c r="L12" s="6">
        <f>J12/K12</f>
        <v>7</v>
      </c>
      <c r="M12" s="7">
        <f>D12-G12</f>
        <v>107</v>
      </c>
      <c r="N12" s="7">
        <f>E12-H12</f>
        <v>59</v>
      </c>
      <c r="O12" s="8">
        <f>M12+N12</f>
        <v>166</v>
      </c>
      <c r="P12" s="7">
        <f>371-327</f>
        <v>44</v>
      </c>
      <c r="Q12" s="5">
        <f>O12/P12*100</f>
        <v>377.2727272727273</v>
      </c>
      <c r="R12" s="8">
        <v>9</v>
      </c>
      <c r="S12" t="str">
        <f>B12</f>
        <v>Get200</v>
      </c>
      <c r="T12" s="9"/>
    </row>
    <row r="13" spans="2:20" ht="12.75">
      <c r="B13" t="s">
        <v>38</v>
      </c>
      <c r="C13">
        <v>4810</v>
      </c>
      <c r="D13">
        <v>5260</v>
      </c>
      <c r="E13">
        <v>212</v>
      </c>
      <c r="F13">
        <v>2990</v>
      </c>
      <c r="G13">
        <v>3938</v>
      </c>
      <c r="H13">
        <v>0</v>
      </c>
      <c r="I13" t="str">
        <f>B13</f>
        <v>Ghost75Tank</v>
      </c>
      <c r="J13" s="4">
        <f>C13-F13</f>
        <v>1820</v>
      </c>
      <c r="K13" s="5">
        <f>P13/7*20</f>
        <v>125.71428571428571</v>
      </c>
      <c r="L13" s="6">
        <f>J13/K13</f>
        <v>14.477272727272728</v>
      </c>
      <c r="M13" s="7">
        <f>D13-G13</f>
        <v>1322</v>
      </c>
      <c r="N13" s="7">
        <f>E13-H13</f>
        <v>212</v>
      </c>
      <c r="O13" s="8">
        <f>M13+N13</f>
        <v>1534</v>
      </c>
      <c r="P13" s="7">
        <f>371-327</f>
        <v>44</v>
      </c>
      <c r="Q13" s="5">
        <f>O13/P13*100</f>
        <v>3486.3636363636365</v>
      </c>
      <c r="R13" s="8">
        <v>9</v>
      </c>
      <c r="S13" t="str">
        <f>B13</f>
        <v>Ghost75Tank</v>
      </c>
      <c r="T13" s="9"/>
    </row>
    <row r="14" spans="2:21" s="11" customFormat="1" ht="12.75">
      <c r="B14" s="11" t="s">
        <v>39</v>
      </c>
      <c r="C14" s="11">
        <v>2410</v>
      </c>
      <c r="D14" s="11">
        <v>6195</v>
      </c>
      <c r="E14" s="11">
        <v>1056</v>
      </c>
      <c r="F14" s="11">
        <v>0</v>
      </c>
      <c r="G14" s="11">
        <v>5750</v>
      </c>
      <c r="H14" s="14"/>
      <c r="I14" s="11" t="str">
        <f>B14</f>
        <v>HortyM</v>
      </c>
      <c r="J14" s="4">
        <f>C14-F14</f>
        <v>2410</v>
      </c>
      <c r="K14" s="5">
        <f>P14/7*20</f>
        <v>117.14285714285714</v>
      </c>
      <c r="L14" s="6">
        <f>J14/K14</f>
        <v>20.573170731707318</v>
      </c>
      <c r="M14" s="7">
        <f>D14-G14</f>
        <v>445</v>
      </c>
      <c r="N14" s="14">
        <f>E14-H14</f>
        <v>1056</v>
      </c>
      <c r="O14" s="8">
        <f>M14</f>
        <v>445</v>
      </c>
      <c r="P14" s="7">
        <f>41</f>
        <v>41</v>
      </c>
      <c r="Q14" s="5">
        <f>O14/P14*100</f>
        <v>1085.3658536585365</v>
      </c>
      <c r="R14" s="14">
        <v>11</v>
      </c>
      <c r="S14" s="11" t="str">
        <f>B14</f>
        <v>HortyM</v>
      </c>
      <c r="T14" s="9"/>
      <c r="U14" s="11" t="s">
        <v>40</v>
      </c>
    </row>
    <row r="15" spans="2:20" s="15" customFormat="1" ht="12.75">
      <c r="B15" s="15" t="s">
        <v>41</v>
      </c>
      <c r="C15" s="15">
        <v>0</v>
      </c>
      <c r="D15" s="15">
        <v>795</v>
      </c>
      <c r="E15" s="15">
        <v>5</v>
      </c>
      <c r="F15" s="15">
        <v>0</v>
      </c>
      <c r="G15" s="15">
        <v>795</v>
      </c>
      <c r="H15" s="15">
        <v>5</v>
      </c>
      <c r="I15" s="15" t="str">
        <f>B15</f>
        <v>Jacktor</v>
      </c>
      <c r="J15" s="4">
        <f>C15-F15</f>
        <v>0</v>
      </c>
      <c r="K15" s="5">
        <f>P15/7*20</f>
        <v>125.71428571428571</v>
      </c>
      <c r="L15" s="12">
        <f>J15/K15</f>
        <v>0</v>
      </c>
      <c r="M15" s="7">
        <f>D15-G15</f>
        <v>0</v>
      </c>
      <c r="N15" s="7">
        <f>E15-H15</f>
        <v>0</v>
      </c>
      <c r="O15" s="10">
        <f>M15+N15</f>
        <v>0</v>
      </c>
      <c r="P15" s="7">
        <f>371-327</f>
        <v>44</v>
      </c>
      <c r="Q15" s="5">
        <f>O15/P15*100</f>
        <v>0</v>
      </c>
      <c r="R15" s="10" t="s">
        <v>22</v>
      </c>
      <c r="S15" s="15" t="str">
        <f>B15</f>
        <v>Jacktor</v>
      </c>
      <c r="T15" s="16"/>
    </row>
    <row r="16" spans="2:20" ht="12.75">
      <c r="B16" t="s">
        <v>42</v>
      </c>
      <c r="C16">
        <v>5950</v>
      </c>
      <c r="D16">
        <v>3618</v>
      </c>
      <c r="E16">
        <v>2006</v>
      </c>
      <c r="F16">
        <v>4540</v>
      </c>
      <c r="G16">
        <v>3444</v>
      </c>
      <c r="H16">
        <v>1669</v>
      </c>
      <c r="I16" t="str">
        <f>B16</f>
        <v>Laca_SL</v>
      </c>
      <c r="J16" s="4">
        <f>C16-F16</f>
        <v>1410</v>
      </c>
      <c r="K16" s="5">
        <f>P16/7*20</f>
        <v>125.71428571428571</v>
      </c>
      <c r="L16" s="6">
        <f>J16/K16</f>
        <v>11.215909090909092</v>
      </c>
      <c r="M16" s="7">
        <f>D16-G16</f>
        <v>174</v>
      </c>
      <c r="N16" s="7">
        <f>E16-H16</f>
        <v>337</v>
      </c>
      <c r="O16" s="8">
        <f>M16+N16</f>
        <v>511</v>
      </c>
      <c r="P16" s="7">
        <f>371-327</f>
        <v>44</v>
      </c>
      <c r="Q16" s="5">
        <f>O16/P16*100</f>
        <v>1161.3636363636363</v>
      </c>
      <c r="R16" s="8">
        <v>3</v>
      </c>
      <c r="S16" t="str">
        <f>B16</f>
        <v>Laca_SL</v>
      </c>
      <c r="T16" s="9"/>
    </row>
    <row r="17" spans="2:20" ht="12.75">
      <c r="B17" t="s">
        <v>43</v>
      </c>
      <c r="C17">
        <v>4160</v>
      </c>
      <c r="D17">
        <v>6513</v>
      </c>
      <c r="E17">
        <v>1921</v>
      </c>
      <c r="F17">
        <v>2140</v>
      </c>
      <c r="G17">
        <v>6192</v>
      </c>
      <c r="H17">
        <v>1557</v>
      </c>
      <c r="I17" t="str">
        <f>B17</f>
        <v>lazymail</v>
      </c>
      <c r="J17" s="4">
        <f>C17-F17</f>
        <v>2020</v>
      </c>
      <c r="K17" s="5">
        <f>P17/7*20</f>
        <v>125.71428571428571</v>
      </c>
      <c r="L17" s="6">
        <f>J17/K17</f>
        <v>16.06818181818182</v>
      </c>
      <c r="M17" s="7">
        <f>D17-G17</f>
        <v>321</v>
      </c>
      <c r="N17" s="7">
        <f>E17-H17</f>
        <v>364</v>
      </c>
      <c r="O17" s="8">
        <f>M17+N17</f>
        <v>685</v>
      </c>
      <c r="P17" s="7">
        <f>371-327</f>
        <v>44</v>
      </c>
      <c r="Q17" s="5">
        <f>O17/P17*100</f>
        <v>1556.8181818181818</v>
      </c>
      <c r="R17" s="8">
        <v>8</v>
      </c>
      <c r="S17" t="str">
        <f>B17</f>
        <v>lazymail</v>
      </c>
      <c r="T17" s="9"/>
    </row>
    <row r="18" spans="2:20" ht="12.75">
      <c r="B18" t="s">
        <v>44</v>
      </c>
      <c r="C18">
        <v>3700</v>
      </c>
      <c r="D18">
        <v>7032</v>
      </c>
      <c r="E18">
        <v>1782</v>
      </c>
      <c r="F18">
        <v>2450</v>
      </c>
      <c r="G18">
        <v>6752</v>
      </c>
      <c r="H18">
        <v>1522</v>
      </c>
      <c r="I18" t="str">
        <f>B18</f>
        <v>ledgeri</v>
      </c>
      <c r="J18" s="4">
        <f>C18-F18</f>
        <v>1250</v>
      </c>
      <c r="K18" s="5">
        <f>P18/7*20</f>
        <v>125.71428571428571</v>
      </c>
      <c r="L18" s="6">
        <f>J18/K18</f>
        <v>9.943181818181818</v>
      </c>
      <c r="M18" s="7">
        <f>D18-G18</f>
        <v>280</v>
      </c>
      <c r="N18" s="7">
        <f>E18-H18</f>
        <v>260</v>
      </c>
      <c r="O18" s="8">
        <f>M18+N18</f>
        <v>540</v>
      </c>
      <c r="P18" s="7">
        <f>371-327</f>
        <v>44</v>
      </c>
      <c r="Q18" s="5">
        <f>O18/P18*100</f>
        <v>1227.2727272727273</v>
      </c>
      <c r="R18" s="8">
        <v>4</v>
      </c>
      <c r="S18" t="str">
        <f>B18</f>
        <v>ledgeri</v>
      </c>
      <c r="T18" s="9"/>
    </row>
    <row r="19" spans="2:21" ht="12.75">
      <c r="B19" t="s">
        <v>28</v>
      </c>
      <c r="C19">
        <v>610</v>
      </c>
      <c r="D19">
        <v>1510</v>
      </c>
      <c r="E19">
        <v>0</v>
      </c>
      <c r="F19">
        <v>490</v>
      </c>
      <c r="G19">
        <v>1481</v>
      </c>
      <c r="H19">
        <v>0</v>
      </c>
      <c r="I19" t="str">
        <f>B19</f>
        <v>maniq</v>
      </c>
      <c r="J19" s="4">
        <f>C19-F19</f>
        <v>120</v>
      </c>
      <c r="K19" s="5">
        <f>P19/7*20</f>
        <v>125.71428571428571</v>
      </c>
      <c r="L19" s="12">
        <f>J19/K19</f>
        <v>0.9545454545454546</v>
      </c>
      <c r="M19" s="7">
        <f>D19-G19</f>
        <v>29</v>
      </c>
      <c r="N19" s="7">
        <f>E19-H19</f>
        <v>0</v>
      </c>
      <c r="O19" s="10">
        <f>M19+N19</f>
        <v>29</v>
      </c>
      <c r="P19" s="7">
        <f>371-327</f>
        <v>44</v>
      </c>
      <c r="Q19" s="5">
        <f>O19/P19*100</f>
        <v>65.9090909090909</v>
      </c>
      <c r="R19" s="10" t="s">
        <v>22</v>
      </c>
      <c r="S19" t="str">
        <f>B19</f>
        <v>maniq</v>
      </c>
      <c r="T19" s="10"/>
      <c r="U19" t="s">
        <v>36</v>
      </c>
    </row>
    <row r="20" spans="2:20" ht="12.75">
      <c r="B20" t="s">
        <v>45</v>
      </c>
      <c r="C20">
        <v>4010</v>
      </c>
      <c r="D20">
        <v>6459</v>
      </c>
      <c r="E20">
        <v>260</v>
      </c>
      <c r="F20">
        <v>2670</v>
      </c>
      <c r="G20">
        <v>5722</v>
      </c>
      <c r="H20">
        <v>234</v>
      </c>
      <c r="I20" t="str">
        <f>B20</f>
        <v>maszlag6</v>
      </c>
      <c r="J20" s="4">
        <f>C20-F20</f>
        <v>1340</v>
      </c>
      <c r="K20" s="5">
        <f>P20/7*20</f>
        <v>125.71428571428571</v>
      </c>
      <c r="L20" s="6">
        <f>J20/K20</f>
        <v>10.65909090909091</v>
      </c>
      <c r="M20" s="7">
        <f>D20-G20</f>
        <v>737</v>
      </c>
      <c r="N20" s="7">
        <f>E20-H20</f>
        <v>26</v>
      </c>
      <c r="O20" s="8">
        <f>M20+N20</f>
        <v>763</v>
      </c>
      <c r="P20" s="7">
        <f>371-327</f>
        <v>44</v>
      </c>
      <c r="Q20" s="5">
        <f>O20/P20*100</f>
        <v>1734.090909090909</v>
      </c>
      <c r="R20" s="8">
        <v>10</v>
      </c>
      <c r="S20" t="str">
        <f>B20</f>
        <v>maszlag6</v>
      </c>
      <c r="T20" s="9"/>
    </row>
    <row r="21" spans="2:20" ht="12.75">
      <c r="B21" t="s">
        <v>46</v>
      </c>
      <c r="C21">
        <v>5230</v>
      </c>
      <c r="D21">
        <v>4572</v>
      </c>
      <c r="E21">
        <v>173</v>
      </c>
      <c r="F21">
        <v>3840</v>
      </c>
      <c r="G21">
        <v>3981</v>
      </c>
      <c r="H21">
        <v>111</v>
      </c>
      <c r="I21" t="str">
        <f>B21</f>
        <v>matyi35</v>
      </c>
      <c r="J21" s="4">
        <f>C21-F21</f>
        <v>1390</v>
      </c>
      <c r="K21" s="5">
        <f>P21/7*20</f>
        <v>125.71428571428571</v>
      </c>
      <c r="L21" s="6">
        <f>J21/K21</f>
        <v>11.056818181818182</v>
      </c>
      <c r="M21" s="7">
        <f>D21-G21</f>
        <v>591</v>
      </c>
      <c r="N21" s="7">
        <f>E21-H21</f>
        <v>62</v>
      </c>
      <c r="O21" s="8">
        <f>M21+N21</f>
        <v>653</v>
      </c>
      <c r="P21" s="7">
        <f>371-327</f>
        <v>44</v>
      </c>
      <c r="Q21" s="5">
        <f>O21/P21*100</f>
        <v>1484.0909090909092</v>
      </c>
      <c r="R21" s="8">
        <v>10</v>
      </c>
      <c r="S21" t="str">
        <f>B21</f>
        <v>matyi35</v>
      </c>
      <c r="T21" s="9"/>
    </row>
    <row r="22" spans="2:20" ht="12.75">
      <c r="B22" t="s">
        <v>47</v>
      </c>
      <c r="C22">
        <v>5360</v>
      </c>
      <c r="D22">
        <v>6976</v>
      </c>
      <c r="E22">
        <v>38</v>
      </c>
      <c r="F22">
        <v>3450</v>
      </c>
      <c r="G22">
        <v>6290</v>
      </c>
      <c r="H22">
        <v>29</v>
      </c>
      <c r="I22" t="str">
        <f>B22</f>
        <v>Miskusz68</v>
      </c>
      <c r="J22" s="4">
        <f>C22-F22</f>
        <v>1910</v>
      </c>
      <c r="K22" s="5">
        <f>P22/7*20</f>
        <v>125.71428571428571</v>
      </c>
      <c r="L22" s="6">
        <f>J22/K22</f>
        <v>15.193181818181818</v>
      </c>
      <c r="M22" s="7">
        <f>D22-G22</f>
        <v>686</v>
      </c>
      <c r="N22" s="7">
        <f>E22-H22</f>
        <v>9</v>
      </c>
      <c r="O22" s="8">
        <f>M22+N22</f>
        <v>695</v>
      </c>
      <c r="P22" s="7">
        <f>371-327</f>
        <v>44</v>
      </c>
      <c r="Q22" s="5">
        <f>O22/P22*100</f>
        <v>1579.5454545454545</v>
      </c>
      <c r="R22" s="8">
        <v>15</v>
      </c>
      <c r="S22" t="str">
        <f>B22</f>
        <v>Miskusz68</v>
      </c>
      <c r="T22" s="9"/>
    </row>
    <row r="23" spans="2:20" ht="12.75">
      <c r="B23" t="s">
        <v>48</v>
      </c>
      <c r="C23">
        <v>5330</v>
      </c>
      <c r="D23">
        <v>3422</v>
      </c>
      <c r="E23">
        <v>126</v>
      </c>
      <c r="F23">
        <v>2100</v>
      </c>
      <c r="G23">
        <v>3095</v>
      </c>
      <c r="H23">
        <v>100</v>
      </c>
      <c r="I23" t="str">
        <f>B23</f>
        <v>negyedliter</v>
      </c>
      <c r="J23" s="4">
        <f>C23-F23</f>
        <v>3230</v>
      </c>
      <c r="K23" s="5">
        <f>P23/7*20</f>
        <v>125.71428571428571</v>
      </c>
      <c r="L23" s="6">
        <f>J23/K23</f>
        <v>25.69318181818182</v>
      </c>
      <c r="M23" s="7">
        <f>D23-G23</f>
        <v>327</v>
      </c>
      <c r="N23" s="7">
        <f>E23-H23</f>
        <v>26</v>
      </c>
      <c r="O23" s="8">
        <f>M23+N23</f>
        <v>353</v>
      </c>
      <c r="P23" s="7">
        <f>371-327</f>
        <v>44</v>
      </c>
      <c r="Q23" s="5">
        <f>O23/P23*100</f>
        <v>802.2727272727274</v>
      </c>
      <c r="R23" s="8">
        <v>15</v>
      </c>
      <c r="S23" t="str">
        <f>B23</f>
        <v>negyedliter</v>
      </c>
      <c r="T23" s="9"/>
    </row>
    <row r="24" spans="2:20" ht="12.75">
      <c r="B24" t="s">
        <v>49</v>
      </c>
      <c r="C24">
        <v>2210</v>
      </c>
      <c r="D24">
        <v>2202</v>
      </c>
      <c r="E24">
        <v>100</v>
      </c>
      <c r="F24">
        <v>860</v>
      </c>
      <c r="G24">
        <v>1720</v>
      </c>
      <c r="H24">
        <v>45</v>
      </c>
      <c r="I24" t="str">
        <f>B24</f>
        <v>Njanika</v>
      </c>
      <c r="J24" s="4">
        <f>C24-F24</f>
        <v>1350</v>
      </c>
      <c r="K24" s="5">
        <f>P24/7*20</f>
        <v>125.71428571428571</v>
      </c>
      <c r="L24" s="6">
        <f>J24/K24</f>
        <v>10.738636363636363</v>
      </c>
      <c r="M24" s="7">
        <f>D24-G24</f>
        <v>482</v>
      </c>
      <c r="N24" s="7">
        <f>E24-H24</f>
        <v>55</v>
      </c>
      <c r="O24" s="8">
        <f>M24+N24</f>
        <v>537</v>
      </c>
      <c r="P24" s="7">
        <f>371-327</f>
        <v>44</v>
      </c>
      <c r="Q24" s="5">
        <f>O24/P24*100</f>
        <v>1220.4545454545455</v>
      </c>
      <c r="R24" s="8">
        <v>10</v>
      </c>
      <c r="S24" t="str">
        <f>B24</f>
        <v>Njanika</v>
      </c>
      <c r="T24" s="9"/>
    </row>
    <row r="25" spans="1:20" s="4" customFormat="1" ht="12.75">
      <c r="A25"/>
      <c r="B25" t="s">
        <v>50</v>
      </c>
      <c r="C25">
        <v>1215</v>
      </c>
      <c r="D25">
        <v>1617</v>
      </c>
      <c r="E25">
        <v>55</v>
      </c>
      <c r="F25">
        <v>625</v>
      </c>
      <c r="G25">
        <v>1525</v>
      </c>
      <c r="H25">
        <v>27</v>
      </c>
      <c r="I25" t="str">
        <f>B25</f>
        <v>norbi19varga</v>
      </c>
      <c r="J25" s="4">
        <f>C25-F25</f>
        <v>590</v>
      </c>
      <c r="K25" s="5">
        <f>P25/7*20</f>
        <v>125.71428571428571</v>
      </c>
      <c r="L25" s="6">
        <f>J25/K25</f>
        <v>4.693181818181818</v>
      </c>
      <c r="M25" s="7">
        <f>D25-G25</f>
        <v>92</v>
      </c>
      <c r="N25" s="7">
        <f>E25-H25</f>
        <v>28</v>
      </c>
      <c r="O25" s="8">
        <f>M25+N25</f>
        <v>120</v>
      </c>
      <c r="P25" s="7">
        <f>371-327</f>
        <v>44</v>
      </c>
      <c r="Q25" s="5">
        <f>O25/P25*100</f>
        <v>272.7272727272727</v>
      </c>
      <c r="R25" s="8">
        <v>14</v>
      </c>
      <c r="S25" t="str">
        <f>B25</f>
        <v>norbi19varga</v>
      </c>
      <c r="T25" s="9"/>
    </row>
    <row r="26" spans="2:20" ht="12.75">
      <c r="B26" t="s">
        <v>51</v>
      </c>
      <c r="C26">
        <v>2840</v>
      </c>
      <c r="D26">
        <v>5977</v>
      </c>
      <c r="E26">
        <v>257</v>
      </c>
      <c r="F26">
        <v>1190</v>
      </c>
      <c r="G26">
        <v>5347</v>
      </c>
      <c r="H26">
        <v>111</v>
      </c>
      <c r="I26" t="str">
        <f>B26</f>
        <v>Nvidiusz</v>
      </c>
      <c r="J26" s="4">
        <f>C26-F26</f>
        <v>1650</v>
      </c>
      <c r="K26" s="5">
        <f>P26/7*20</f>
        <v>125.71428571428571</v>
      </c>
      <c r="L26" s="6">
        <f>J26/K26</f>
        <v>13.125</v>
      </c>
      <c r="M26" s="7">
        <f>D26-G26</f>
        <v>630</v>
      </c>
      <c r="N26" s="7">
        <f>E26-H26</f>
        <v>146</v>
      </c>
      <c r="O26" s="8">
        <f>M26+N26</f>
        <v>776</v>
      </c>
      <c r="P26" s="7">
        <f>371-327</f>
        <v>44</v>
      </c>
      <c r="Q26" s="5">
        <f>O26/P26*100</f>
        <v>1763.6363636363637</v>
      </c>
      <c r="R26" s="8">
        <v>9</v>
      </c>
      <c r="S26" t="str">
        <f>B26</f>
        <v>Nvidiusz</v>
      </c>
      <c r="T26" s="9"/>
    </row>
    <row r="27" spans="2:20" ht="12.75">
      <c r="B27" t="s">
        <v>52</v>
      </c>
      <c r="C27">
        <v>4750</v>
      </c>
      <c r="D27">
        <v>1192</v>
      </c>
      <c r="E27">
        <v>142</v>
      </c>
      <c r="F27">
        <v>3950</v>
      </c>
      <c r="G27">
        <v>1107</v>
      </c>
      <c r="H27">
        <v>11</v>
      </c>
      <c r="I27" t="str">
        <f>B27</f>
        <v>PrEdAt0r1985</v>
      </c>
      <c r="J27" s="4">
        <f>C27-F27</f>
        <v>800</v>
      </c>
      <c r="K27" s="5">
        <f>P27/7*20</f>
        <v>125.71428571428571</v>
      </c>
      <c r="L27" s="6">
        <f>J27/K27</f>
        <v>6.363636363636364</v>
      </c>
      <c r="M27" s="7">
        <f>D27-G27</f>
        <v>85</v>
      </c>
      <c r="N27" s="7">
        <f>E27-H27</f>
        <v>131</v>
      </c>
      <c r="O27" s="8">
        <f>M27+N27</f>
        <v>216</v>
      </c>
      <c r="P27" s="7">
        <f>371-327</f>
        <v>44</v>
      </c>
      <c r="Q27" s="5">
        <f>O27/P27*100</f>
        <v>490.90909090909093</v>
      </c>
      <c r="R27" s="8">
        <v>10</v>
      </c>
      <c r="S27" t="str">
        <f>B27</f>
        <v>PrEdAt0r1985</v>
      </c>
      <c r="T27" s="9"/>
    </row>
    <row r="28" spans="2:20" ht="12.75">
      <c r="B28" t="s">
        <v>53</v>
      </c>
      <c r="C28">
        <v>1340</v>
      </c>
      <c r="D28">
        <v>5461</v>
      </c>
      <c r="E28">
        <v>449</v>
      </c>
      <c r="F28">
        <v>460</v>
      </c>
      <c r="G28">
        <v>5333</v>
      </c>
      <c r="H28">
        <v>411</v>
      </c>
      <c r="I28" t="str">
        <f>B28</f>
        <v>rabszolga</v>
      </c>
      <c r="J28" s="4">
        <f>C28-F28</f>
        <v>880</v>
      </c>
      <c r="K28" s="5">
        <f>P28/7*20</f>
        <v>125.71428571428571</v>
      </c>
      <c r="L28" s="6">
        <f>J28/K28</f>
        <v>7</v>
      </c>
      <c r="M28" s="7">
        <f>D28-G28</f>
        <v>128</v>
      </c>
      <c r="N28" s="7">
        <f>E28-H28</f>
        <v>38</v>
      </c>
      <c r="O28" s="8">
        <f>M28+N28</f>
        <v>166</v>
      </c>
      <c r="P28" s="7">
        <f>371-327</f>
        <v>44</v>
      </c>
      <c r="Q28" s="5">
        <f>O28/P28*100</f>
        <v>377.2727272727273</v>
      </c>
      <c r="R28" s="8">
        <v>12</v>
      </c>
      <c r="S28" t="str">
        <f>B28</f>
        <v>rabszolga</v>
      </c>
      <c r="T28" s="9"/>
    </row>
    <row r="29" spans="2:20" ht="12.75">
      <c r="B29" t="s">
        <v>54</v>
      </c>
      <c r="C29">
        <v>1990</v>
      </c>
      <c r="D29">
        <v>2293</v>
      </c>
      <c r="E29">
        <v>100</v>
      </c>
      <c r="F29">
        <v>1350</v>
      </c>
      <c r="G29">
        <v>2218</v>
      </c>
      <c r="H29">
        <v>84</v>
      </c>
      <c r="I29" t="str">
        <f>B29</f>
        <v>Sanya7929</v>
      </c>
      <c r="J29" s="4">
        <f>C29-F29</f>
        <v>640</v>
      </c>
      <c r="K29" s="5">
        <f>P29/7*20</f>
        <v>125.71428571428571</v>
      </c>
      <c r="L29" s="6">
        <f>J29/K29</f>
        <v>5.090909090909091</v>
      </c>
      <c r="M29" s="7">
        <f>D29-G29</f>
        <v>75</v>
      </c>
      <c r="N29" s="7">
        <f>E29-H29</f>
        <v>16</v>
      </c>
      <c r="O29" s="8">
        <f>M29+N29</f>
        <v>91</v>
      </c>
      <c r="P29" s="7">
        <f>371-327</f>
        <v>44</v>
      </c>
      <c r="Q29" s="5">
        <f>O29/P29*100</f>
        <v>206.81818181818184</v>
      </c>
      <c r="R29" s="8">
        <v>15</v>
      </c>
      <c r="S29" t="str">
        <f>B29</f>
        <v>Sanya7929</v>
      </c>
      <c r="T29" s="9"/>
    </row>
    <row r="30" spans="2:21" ht="12.75">
      <c r="B30" t="s">
        <v>30</v>
      </c>
      <c r="C30">
        <v>710</v>
      </c>
      <c r="D30">
        <v>2932</v>
      </c>
      <c r="E30">
        <v>175</v>
      </c>
      <c r="F30">
        <v>710</v>
      </c>
      <c r="G30">
        <v>2932</v>
      </c>
      <c r="H30">
        <v>175</v>
      </c>
      <c r="I30" t="str">
        <f>B30</f>
        <v>Seatle</v>
      </c>
      <c r="J30" s="4">
        <f>C30-F30</f>
        <v>0</v>
      </c>
      <c r="K30" s="5">
        <f>P30/7*20</f>
        <v>125.71428571428571</v>
      </c>
      <c r="L30" s="12">
        <f>J30/K30</f>
        <v>0</v>
      </c>
      <c r="M30" s="7">
        <f>D30-G30</f>
        <v>0</v>
      </c>
      <c r="N30" s="7">
        <f>E30-H30</f>
        <v>0</v>
      </c>
      <c r="O30" s="10">
        <f>M30+N30</f>
        <v>0</v>
      </c>
      <c r="P30" s="7">
        <f>371-327</f>
        <v>44</v>
      </c>
      <c r="Q30" s="5">
        <f>O30/P30*100</f>
        <v>0</v>
      </c>
      <c r="R30" s="10" t="s">
        <v>22</v>
      </c>
      <c r="S30" t="str">
        <f>B30</f>
        <v>Seatle</v>
      </c>
      <c r="T30" s="10"/>
      <c r="U30" t="s">
        <v>55</v>
      </c>
    </row>
    <row r="31" spans="2:20" ht="12.75">
      <c r="B31" t="s">
        <v>56</v>
      </c>
      <c r="C31">
        <v>2820</v>
      </c>
      <c r="D31">
        <v>2828</v>
      </c>
      <c r="E31">
        <v>52</v>
      </c>
      <c r="F31">
        <v>1550</v>
      </c>
      <c r="G31">
        <v>2682</v>
      </c>
      <c r="H31">
        <v>38</v>
      </c>
      <c r="I31" t="str">
        <f>B31</f>
        <v>STORM_HUN</v>
      </c>
      <c r="J31" s="4">
        <f>C31-F31</f>
        <v>1270</v>
      </c>
      <c r="K31" s="5">
        <f>P31/7*20</f>
        <v>125.71428571428571</v>
      </c>
      <c r="L31" s="6">
        <f>J31/K31</f>
        <v>10.102272727272728</v>
      </c>
      <c r="M31" s="7">
        <f>D31-G31</f>
        <v>146</v>
      </c>
      <c r="N31" s="7">
        <f>E31-H31</f>
        <v>14</v>
      </c>
      <c r="O31" s="8">
        <f>M31+N31</f>
        <v>160</v>
      </c>
      <c r="P31" s="7">
        <f>371-327</f>
        <v>44</v>
      </c>
      <c r="Q31" s="5">
        <f>O31/P31*100</f>
        <v>363.6363636363636</v>
      </c>
      <c r="R31" s="8">
        <v>12</v>
      </c>
      <c r="S31" t="str">
        <f>B31</f>
        <v>STORM_HUN</v>
      </c>
      <c r="T31" s="9"/>
    </row>
    <row r="32" spans="2:20" ht="12.75">
      <c r="B32" t="s">
        <v>57</v>
      </c>
      <c r="C32">
        <v>2610</v>
      </c>
      <c r="D32">
        <v>1482</v>
      </c>
      <c r="E32">
        <v>99</v>
      </c>
      <c r="F32">
        <v>1700</v>
      </c>
      <c r="G32">
        <v>1243</v>
      </c>
      <c r="H32">
        <v>0</v>
      </c>
      <c r="I32" t="str">
        <f>B32</f>
        <v>Szekator</v>
      </c>
      <c r="J32" s="4">
        <f>C32-F32</f>
        <v>910</v>
      </c>
      <c r="K32" s="5">
        <f>P32/7*20</f>
        <v>125.71428571428571</v>
      </c>
      <c r="L32" s="6">
        <f>J32/K32</f>
        <v>7.238636363636364</v>
      </c>
      <c r="M32" s="7">
        <f>D32-G32</f>
        <v>239</v>
      </c>
      <c r="N32" s="7">
        <f>E32-H32</f>
        <v>99</v>
      </c>
      <c r="O32" s="8">
        <f>M32+N32</f>
        <v>338</v>
      </c>
      <c r="P32" s="7">
        <f>371-327</f>
        <v>44</v>
      </c>
      <c r="Q32" s="5">
        <f>O32/P32*100</f>
        <v>768.1818181818181</v>
      </c>
      <c r="R32" s="8">
        <v>10</v>
      </c>
      <c r="S32" t="str">
        <f>B32</f>
        <v>Szekator</v>
      </c>
      <c r="T32" s="9"/>
    </row>
    <row r="33" spans="2:21" s="11" customFormat="1" ht="12.75">
      <c r="B33" s="11" t="s">
        <v>58</v>
      </c>
      <c r="C33" s="11">
        <v>1050</v>
      </c>
      <c r="D33" s="11">
        <v>2636</v>
      </c>
      <c r="E33" s="11">
        <v>128</v>
      </c>
      <c r="F33" s="11">
        <v>0</v>
      </c>
      <c r="G33" s="11">
        <v>2304</v>
      </c>
      <c r="H33" s="11">
        <v>114</v>
      </c>
      <c r="I33" s="11" t="str">
        <f>B33</f>
        <v>SzHF_Seleya</v>
      </c>
      <c r="J33" s="4">
        <f>C33-F33</f>
        <v>1050</v>
      </c>
      <c r="K33" s="5">
        <f>P33/7*20</f>
        <v>111.42857142857142</v>
      </c>
      <c r="L33" s="6">
        <f>J33/K33</f>
        <v>9.423076923076923</v>
      </c>
      <c r="M33" s="7">
        <f>D33-G33</f>
        <v>332</v>
      </c>
      <c r="N33" s="7">
        <f>E33-H33</f>
        <v>14</v>
      </c>
      <c r="O33" s="8">
        <f>M33+N33</f>
        <v>346</v>
      </c>
      <c r="P33" s="7">
        <f>39</f>
        <v>39</v>
      </c>
      <c r="Q33" s="5">
        <f>O33/P33*100</f>
        <v>887.1794871794872</v>
      </c>
      <c r="R33" s="8">
        <v>13</v>
      </c>
      <c r="S33" s="11" t="str">
        <f>B33</f>
        <v>SzHF_Seleya</v>
      </c>
      <c r="T33" s="9"/>
      <c r="U33" s="13" t="s">
        <v>59</v>
      </c>
    </row>
    <row r="34" spans="2:21" ht="12.75">
      <c r="B34" t="s">
        <v>60</v>
      </c>
      <c r="C34">
        <v>580</v>
      </c>
      <c r="D34">
        <v>2515</v>
      </c>
      <c r="E34">
        <v>34</v>
      </c>
      <c r="F34">
        <v>280</v>
      </c>
      <c r="G34">
        <v>2492</v>
      </c>
      <c r="H34">
        <v>3</v>
      </c>
      <c r="I34" t="str">
        <f>B34</f>
        <v>Tiger_Vadasz</v>
      </c>
      <c r="J34" s="4">
        <f>C34-F34</f>
        <v>300</v>
      </c>
      <c r="K34" s="5">
        <f>P34/7*20</f>
        <v>125.71428571428571</v>
      </c>
      <c r="L34" s="6">
        <f>J34/K34</f>
        <v>2.3863636363636367</v>
      </c>
      <c r="M34" s="7">
        <f>D34-G34</f>
        <v>23</v>
      </c>
      <c r="N34" s="7">
        <f>E34-H34</f>
        <v>31</v>
      </c>
      <c r="O34" s="8">
        <f>M34+N34</f>
        <v>54</v>
      </c>
      <c r="P34" s="7">
        <f>371-327</f>
        <v>44</v>
      </c>
      <c r="Q34" s="5">
        <f>O34/P34*100</f>
        <v>122.72727272727273</v>
      </c>
      <c r="R34" s="10">
        <v>17</v>
      </c>
      <c r="S34" t="str">
        <f>B34</f>
        <v>Tiger_Vadasz</v>
      </c>
      <c r="T34" s="13"/>
      <c r="U34" s="13" t="s">
        <v>61</v>
      </c>
    </row>
    <row r="35" spans="2:20" ht="12.75">
      <c r="B35" t="s">
        <v>62</v>
      </c>
      <c r="C35">
        <v>4220</v>
      </c>
      <c r="D35">
        <v>8015</v>
      </c>
      <c r="E35">
        <v>484</v>
      </c>
      <c r="F35">
        <v>2280</v>
      </c>
      <c r="G35">
        <v>7635</v>
      </c>
      <c r="H35">
        <v>370</v>
      </c>
      <c r="I35" t="str">
        <f>B35</f>
        <v>Tommiraven</v>
      </c>
      <c r="J35" s="4">
        <f>C35-F35</f>
        <v>1940</v>
      </c>
      <c r="K35" s="5">
        <f>P35/7*20</f>
        <v>125.71428571428571</v>
      </c>
      <c r="L35" s="6">
        <f>J35/K35</f>
        <v>15.431818181818183</v>
      </c>
      <c r="M35" s="7">
        <f>D35-G35</f>
        <v>380</v>
      </c>
      <c r="N35" s="7">
        <f>E35-H35</f>
        <v>114</v>
      </c>
      <c r="O35" s="8">
        <f>M35+N35</f>
        <v>494</v>
      </c>
      <c r="P35" s="7">
        <f>371-327</f>
        <v>44</v>
      </c>
      <c r="Q35" s="5">
        <f>O35/P35*100</f>
        <v>1122.7272727272727</v>
      </c>
      <c r="R35" s="8">
        <v>9</v>
      </c>
      <c r="S35" t="str">
        <f>B35</f>
        <v>Tommiraven</v>
      </c>
      <c r="T35" s="9"/>
    </row>
    <row r="36" spans="2:20" ht="12.75">
      <c r="B36" t="s">
        <v>63</v>
      </c>
      <c r="C36">
        <v>1680</v>
      </c>
      <c r="D36">
        <v>2761</v>
      </c>
      <c r="E36">
        <v>462</v>
      </c>
      <c r="F36">
        <v>860</v>
      </c>
      <c r="G36">
        <v>2674</v>
      </c>
      <c r="H36">
        <v>280</v>
      </c>
      <c r="I36" t="str">
        <f>B36</f>
        <v>Tommyka86</v>
      </c>
      <c r="J36" s="4">
        <f>C36-F36</f>
        <v>820</v>
      </c>
      <c r="K36" s="5">
        <f>P36/7*20</f>
        <v>125.71428571428571</v>
      </c>
      <c r="L36" s="6">
        <f>J36/K36</f>
        <v>6.522727272727273</v>
      </c>
      <c r="M36" s="7">
        <f>D36-G36</f>
        <v>87</v>
      </c>
      <c r="N36" s="7">
        <f>E36-H36</f>
        <v>182</v>
      </c>
      <c r="O36" s="8">
        <f>M36+N36</f>
        <v>269</v>
      </c>
      <c r="P36" s="7">
        <f>371-327</f>
        <v>44</v>
      </c>
      <c r="Q36" s="5">
        <f>O36/P36*100</f>
        <v>611.3636363636364</v>
      </c>
      <c r="R36" s="8">
        <v>11</v>
      </c>
      <c r="S36" t="str">
        <f>B36</f>
        <v>Tommyka86</v>
      </c>
      <c r="T36" s="9"/>
    </row>
    <row r="37" spans="2:20" ht="12.75">
      <c r="B37" t="s">
        <v>64</v>
      </c>
      <c r="C37">
        <v>5140</v>
      </c>
      <c r="D37">
        <v>4246</v>
      </c>
      <c r="E37">
        <v>86</v>
      </c>
      <c r="F37">
        <v>3890</v>
      </c>
      <c r="G37">
        <v>3715</v>
      </c>
      <c r="H37">
        <v>48</v>
      </c>
      <c r="I37" t="str">
        <f>B37</f>
        <v>Videkimeen</v>
      </c>
      <c r="J37" s="4">
        <f>C37-F37</f>
        <v>1250</v>
      </c>
      <c r="K37" s="5">
        <f>P37/7*20</f>
        <v>125.71428571428571</v>
      </c>
      <c r="L37" s="6">
        <f>J37/K37</f>
        <v>9.943181818181818</v>
      </c>
      <c r="M37" s="7">
        <f>D37-G37</f>
        <v>531</v>
      </c>
      <c r="N37" s="7">
        <f>E37-H37</f>
        <v>38</v>
      </c>
      <c r="O37" s="8">
        <f>M37+N37</f>
        <v>569</v>
      </c>
      <c r="P37" s="7">
        <f>371-327</f>
        <v>44</v>
      </c>
      <c r="Q37" s="5">
        <f>O37/P37*100</f>
        <v>1293.1818181818182</v>
      </c>
      <c r="R37" s="8">
        <v>11</v>
      </c>
      <c r="S37" t="str">
        <f>B37</f>
        <v>Videkimeen</v>
      </c>
      <c r="T37" s="9"/>
    </row>
    <row r="38" spans="2:20" ht="12.75">
      <c r="B38" t="s">
        <v>65</v>
      </c>
      <c r="C38">
        <v>2080</v>
      </c>
      <c r="D38">
        <v>3541</v>
      </c>
      <c r="E38">
        <v>270</v>
      </c>
      <c r="F38">
        <v>890</v>
      </c>
      <c r="G38">
        <v>3429</v>
      </c>
      <c r="H38">
        <v>102</v>
      </c>
      <c r="I38" t="str">
        <f>B38</f>
        <v>wasek81</v>
      </c>
      <c r="J38" s="4">
        <f>C38-F38</f>
        <v>1190</v>
      </c>
      <c r="K38" s="5">
        <f>P38/7*20</f>
        <v>125.71428571428571</v>
      </c>
      <c r="L38" s="6">
        <f>J38/K38</f>
        <v>9.465909090909092</v>
      </c>
      <c r="M38" s="7">
        <f>D38-G38</f>
        <v>112</v>
      </c>
      <c r="N38" s="7">
        <f>E38-H38</f>
        <v>168</v>
      </c>
      <c r="O38" s="8">
        <f>M38+N38</f>
        <v>280</v>
      </c>
      <c r="P38" s="7">
        <f>371-327</f>
        <v>44</v>
      </c>
      <c r="Q38" s="5">
        <f>O38/P38*100</f>
        <v>636.3636363636364</v>
      </c>
      <c r="R38" s="8">
        <v>6</v>
      </c>
      <c r="S38" t="str">
        <f>B38</f>
        <v>wasek81</v>
      </c>
      <c r="T38" s="9"/>
    </row>
    <row r="39" spans="2:20" ht="12.75">
      <c r="B39" t="s">
        <v>66</v>
      </c>
      <c r="C39">
        <v>1370</v>
      </c>
      <c r="D39">
        <v>2366</v>
      </c>
      <c r="E39">
        <v>545</v>
      </c>
      <c r="F39">
        <v>370</v>
      </c>
      <c r="G39">
        <v>2203</v>
      </c>
      <c r="H39">
        <v>472</v>
      </c>
      <c r="I39" t="str">
        <f>B39</f>
        <v>whatsmyname</v>
      </c>
      <c r="J39" s="4">
        <f>C39-F39</f>
        <v>1000</v>
      </c>
      <c r="K39" s="5">
        <f>P39/7*20</f>
        <v>125.71428571428571</v>
      </c>
      <c r="L39" s="6">
        <f>J39/K39</f>
        <v>7.954545454545455</v>
      </c>
      <c r="M39" s="7">
        <f>D39-G39</f>
        <v>163</v>
      </c>
      <c r="N39" s="7">
        <f>E39-H39</f>
        <v>73</v>
      </c>
      <c r="O39" s="8">
        <f>M39+N39</f>
        <v>236</v>
      </c>
      <c r="P39" s="7">
        <f>371-327</f>
        <v>44</v>
      </c>
      <c r="Q39" s="5">
        <f>O39/P39*100</f>
        <v>536.3636363636364</v>
      </c>
      <c r="R39" s="8">
        <v>9</v>
      </c>
      <c r="S39" t="str">
        <f>B39</f>
        <v>whatsmyname</v>
      </c>
      <c r="T39" s="9"/>
    </row>
    <row r="40" spans="2:20" ht="12.75">
      <c r="B40" t="s">
        <v>67</v>
      </c>
      <c r="C40">
        <v>2620</v>
      </c>
      <c r="D40">
        <v>4886</v>
      </c>
      <c r="E40">
        <v>914</v>
      </c>
      <c r="F40">
        <v>1750</v>
      </c>
      <c r="G40">
        <v>4731</v>
      </c>
      <c r="H40">
        <v>813</v>
      </c>
      <c r="I40" t="str">
        <f>B40</f>
        <v>Zolcsy82HUN</v>
      </c>
      <c r="J40" s="4">
        <f>C40-F40</f>
        <v>870</v>
      </c>
      <c r="K40" s="5">
        <f>P40/7*20</f>
        <v>125.71428571428571</v>
      </c>
      <c r="L40" s="6">
        <f>J40/K40</f>
        <v>6.920454545454546</v>
      </c>
      <c r="M40" s="7">
        <f>D40-G40</f>
        <v>155</v>
      </c>
      <c r="N40" s="7">
        <f>E40-H40</f>
        <v>101</v>
      </c>
      <c r="O40" s="8">
        <f>M40+N40</f>
        <v>256</v>
      </c>
      <c r="P40" s="7">
        <f>371-327</f>
        <v>44</v>
      </c>
      <c r="Q40" s="5">
        <f>O40/P40*100</f>
        <v>581.8181818181819</v>
      </c>
      <c r="R40" s="8">
        <v>10</v>
      </c>
      <c r="S40" t="str">
        <f>B40</f>
        <v>Zolcsy82HUN</v>
      </c>
      <c r="T40" s="9"/>
    </row>
    <row r="41" spans="2:20" ht="12.75">
      <c r="B41" t="s">
        <v>68</v>
      </c>
      <c r="C41">
        <v>2550</v>
      </c>
      <c r="D41">
        <v>2338</v>
      </c>
      <c r="E41">
        <v>379</v>
      </c>
      <c r="F41">
        <v>2100</v>
      </c>
      <c r="G41">
        <v>2319</v>
      </c>
      <c r="H41">
        <v>239</v>
      </c>
      <c r="I41" t="str">
        <f>B41</f>
        <v>Zozz81</v>
      </c>
      <c r="J41" s="4">
        <f>C41-F41</f>
        <v>450</v>
      </c>
      <c r="K41" s="5">
        <f>P41/7*20</f>
        <v>125.71428571428571</v>
      </c>
      <c r="L41" s="6">
        <f>J41/K41</f>
        <v>3.5795454545454546</v>
      </c>
      <c r="M41" s="7">
        <f>D41-G41</f>
        <v>19</v>
      </c>
      <c r="N41" s="7">
        <f>E41-H41</f>
        <v>140</v>
      </c>
      <c r="O41" s="8">
        <f>M41+N41</f>
        <v>159</v>
      </c>
      <c r="P41" s="7">
        <f>371-327</f>
        <v>44</v>
      </c>
      <c r="Q41" s="5">
        <f>O41/P41*100</f>
        <v>361.3636363636364</v>
      </c>
      <c r="R41" s="8">
        <v>11</v>
      </c>
      <c r="S41" t="str">
        <f>B41</f>
        <v>Zozz81</v>
      </c>
      <c r="T41" s="9"/>
    </row>
    <row r="42" ht="12.75">
      <c r="C42"/>
    </row>
    <row r="43" ht="12.75">
      <c r="C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workbookViewId="0" topLeftCell="E155">
      <selection activeCell="J202" sqref="J202"/>
    </sheetView>
  </sheetViews>
  <sheetFormatPr defaultColWidth="9.00390625" defaultRowHeight="12.75"/>
  <cols>
    <col min="1" max="1" width="10.125" style="0" customWidth="1"/>
    <col min="2" max="2" width="15.875" style="0" customWidth="1"/>
    <col min="3" max="3" width="25.25390625" style="0" customWidth="1"/>
    <col min="4" max="4" width="25.00390625" style="0" customWidth="1"/>
    <col min="5" max="5" width="22.125" style="0" customWidth="1"/>
    <col min="6" max="6" width="24.375" style="0" customWidth="1"/>
    <col min="7" max="7" width="11.625" style="0" customWidth="1"/>
    <col min="8" max="8" width="15.875" style="0" customWidth="1"/>
    <col min="9" max="9" width="21.875" style="0" customWidth="1"/>
    <col min="10" max="10" width="14.625" style="0" customWidth="1"/>
    <col min="11" max="11" width="18.875" style="0" customWidth="1"/>
    <col min="12" max="13" width="9.50390625" style="0" customWidth="1"/>
    <col min="14" max="14" width="15.375" style="0" customWidth="1"/>
    <col min="15" max="15" width="22.25390625" style="0" customWidth="1"/>
    <col min="16" max="16" width="9.375" style="0" customWidth="1"/>
    <col min="17" max="17" width="86.75390625" style="0" customWidth="1"/>
    <col min="18" max="18" width="14.625" style="0" customWidth="1"/>
    <col min="19" max="19" width="32.875" style="0" customWidth="1"/>
    <col min="20" max="20" width="11.625" style="0" customWidth="1"/>
    <col min="21" max="21" width="13.75390625" style="0" customWidth="1"/>
    <col min="22" max="22" width="33.375" style="0" customWidth="1"/>
    <col min="23" max="29" width="11.625" style="0" customWidth="1"/>
  </cols>
  <sheetData>
    <row r="1" spans="1:4" ht="12.75">
      <c r="A1" t="s">
        <v>69</v>
      </c>
      <c r="B1" t="s">
        <v>1</v>
      </c>
      <c r="C1" t="s">
        <v>70</v>
      </c>
      <c r="D1" t="s">
        <v>71</v>
      </c>
    </row>
    <row r="2" spans="2:4" ht="12.75">
      <c r="B2" t="s">
        <v>41</v>
      </c>
      <c r="C2">
        <v>795</v>
      </c>
      <c r="D2">
        <v>0</v>
      </c>
    </row>
    <row r="3" spans="2:4" ht="12.75">
      <c r="B3" t="s">
        <v>44</v>
      </c>
      <c r="C3">
        <v>6102</v>
      </c>
      <c r="D3">
        <v>0</v>
      </c>
    </row>
    <row r="4" spans="2:4" ht="12.75">
      <c r="B4" t="s">
        <v>72</v>
      </c>
      <c r="C4">
        <v>2482</v>
      </c>
      <c r="D4">
        <v>0</v>
      </c>
    </row>
    <row r="5" spans="2:4" ht="12.75">
      <c r="B5" t="s">
        <v>37</v>
      </c>
      <c r="C5">
        <v>5848</v>
      </c>
      <c r="D5">
        <v>0</v>
      </c>
    </row>
    <row r="6" spans="2:4" ht="12.75">
      <c r="B6" t="s">
        <v>53</v>
      </c>
      <c r="C6">
        <v>5156</v>
      </c>
      <c r="D6">
        <v>0</v>
      </c>
    </row>
    <row r="7" spans="2:4" ht="12.75">
      <c r="B7" t="s">
        <v>25</v>
      </c>
      <c r="C7">
        <v>6150</v>
      </c>
      <c r="D7">
        <v>0</v>
      </c>
    </row>
    <row r="8" spans="2:4" ht="12.75">
      <c r="B8" t="s">
        <v>73</v>
      </c>
      <c r="C8">
        <v>3036</v>
      </c>
      <c r="D8">
        <v>0</v>
      </c>
    </row>
    <row r="9" spans="2:4" ht="12.75">
      <c r="B9" t="s">
        <v>74</v>
      </c>
      <c r="C9">
        <v>2386</v>
      </c>
      <c r="D9">
        <v>0</v>
      </c>
    </row>
    <row r="10" spans="2:4" ht="12.75">
      <c r="B10" t="s">
        <v>75</v>
      </c>
      <c r="C10">
        <v>5692</v>
      </c>
      <c r="D10">
        <v>0</v>
      </c>
    </row>
    <row r="11" spans="2:4" ht="12.75">
      <c r="B11" t="s">
        <v>76</v>
      </c>
      <c r="C11">
        <v>2391</v>
      </c>
      <c r="D11">
        <v>0</v>
      </c>
    </row>
    <row r="12" spans="2:4" ht="12.75">
      <c r="B12" t="s">
        <v>77</v>
      </c>
      <c r="C12">
        <v>2808</v>
      </c>
      <c r="D12">
        <v>0</v>
      </c>
    </row>
    <row r="13" spans="2:4" ht="12.75">
      <c r="B13" t="s">
        <v>78</v>
      </c>
      <c r="C13">
        <v>4076</v>
      </c>
      <c r="D13">
        <v>0</v>
      </c>
    </row>
    <row r="14" spans="2:4" ht="12.75">
      <c r="B14" t="s">
        <v>79</v>
      </c>
      <c r="C14">
        <v>3028</v>
      </c>
      <c r="D14">
        <v>0</v>
      </c>
    </row>
    <row r="15" spans="2:4" ht="12.75">
      <c r="B15" t="s">
        <v>80</v>
      </c>
      <c r="C15">
        <v>3707</v>
      </c>
      <c r="D15">
        <v>0</v>
      </c>
    </row>
    <row r="16" spans="2:4" ht="12.75">
      <c r="B16" t="s">
        <v>81</v>
      </c>
      <c r="C16">
        <v>1136</v>
      </c>
      <c r="D16">
        <v>0</v>
      </c>
    </row>
    <row r="17" spans="2:4" ht="12.75">
      <c r="B17" t="s">
        <v>24</v>
      </c>
      <c r="C17">
        <v>6232</v>
      </c>
      <c r="D17">
        <v>0</v>
      </c>
    </row>
    <row r="18" spans="2:4" ht="12.75">
      <c r="B18" t="s">
        <v>82</v>
      </c>
      <c r="C18">
        <v>4392</v>
      </c>
      <c r="D18">
        <v>0</v>
      </c>
    </row>
    <row r="19" spans="2:5" ht="12.75">
      <c r="B19" t="s">
        <v>83</v>
      </c>
      <c r="C19">
        <v>883</v>
      </c>
      <c r="D19">
        <v>0</v>
      </c>
      <c r="E19" t="s">
        <v>84</v>
      </c>
    </row>
    <row r="20" spans="2:4" ht="12.75">
      <c r="B20" t="s">
        <v>85</v>
      </c>
      <c r="C20">
        <v>2752</v>
      </c>
      <c r="D20">
        <v>0</v>
      </c>
    </row>
    <row r="21" spans="2:4" ht="12.75">
      <c r="B21" t="s">
        <v>86</v>
      </c>
      <c r="C21">
        <v>1824</v>
      </c>
      <c r="D21">
        <v>0</v>
      </c>
    </row>
    <row r="22" spans="2:4" ht="12.75">
      <c r="B22" t="s">
        <v>87</v>
      </c>
      <c r="C22">
        <v>4562</v>
      </c>
      <c r="D22">
        <v>0</v>
      </c>
    </row>
    <row r="23" spans="2:4" ht="12.75">
      <c r="B23" t="s">
        <v>88</v>
      </c>
      <c r="C23">
        <v>2001</v>
      </c>
      <c r="D23">
        <v>0</v>
      </c>
    </row>
    <row r="24" spans="2:4" ht="12.75">
      <c r="B24" t="s">
        <v>62</v>
      </c>
      <c r="C24">
        <v>6923</v>
      </c>
      <c r="D24">
        <v>0</v>
      </c>
    </row>
    <row r="25" spans="2:4" ht="12.75">
      <c r="B25" t="s">
        <v>89</v>
      </c>
      <c r="C25">
        <v>2570</v>
      </c>
      <c r="D25">
        <v>0</v>
      </c>
    </row>
    <row r="26" spans="2:4" ht="12.75">
      <c r="B26" t="s">
        <v>90</v>
      </c>
      <c r="C26">
        <v>3018</v>
      </c>
      <c r="D26">
        <v>0</v>
      </c>
    </row>
    <row r="27" spans="2:4" ht="12.75">
      <c r="B27" t="s">
        <v>91</v>
      </c>
      <c r="C27">
        <v>2903</v>
      </c>
      <c r="D27">
        <v>0</v>
      </c>
    </row>
    <row r="28" spans="2:4" ht="12.75">
      <c r="B28" t="s">
        <v>64</v>
      </c>
      <c r="C28">
        <v>2554</v>
      </c>
      <c r="D28">
        <v>0</v>
      </c>
    </row>
    <row r="29" spans="2:4" ht="12.75">
      <c r="B29" t="s">
        <v>92</v>
      </c>
      <c r="C29">
        <v>863</v>
      </c>
      <c r="D29">
        <v>0</v>
      </c>
    </row>
    <row r="30" spans="2:4" ht="12.75">
      <c r="B30" t="s">
        <v>93</v>
      </c>
      <c r="C30">
        <v>482</v>
      </c>
      <c r="D30">
        <v>0</v>
      </c>
    </row>
    <row r="33" spans="1:17" ht="12.75">
      <c r="A33" t="s">
        <v>94</v>
      </c>
      <c r="B33" t="s">
        <v>1</v>
      </c>
      <c r="C33" t="s">
        <v>95</v>
      </c>
      <c r="D33" t="s">
        <v>96</v>
      </c>
      <c r="E33" t="s">
        <v>97</v>
      </c>
      <c r="F33" t="s">
        <v>98</v>
      </c>
      <c r="G33" t="s">
        <v>99</v>
      </c>
      <c r="H33" t="s">
        <v>100</v>
      </c>
      <c r="I33" t="s">
        <v>101</v>
      </c>
      <c r="J33" t="s">
        <v>2</v>
      </c>
      <c r="K33" t="s">
        <v>102</v>
      </c>
      <c r="L33" t="s">
        <v>8</v>
      </c>
      <c r="M33" t="s">
        <v>9</v>
      </c>
      <c r="N33" t="s">
        <v>103</v>
      </c>
      <c r="O33" t="s">
        <v>104</v>
      </c>
      <c r="Q33" t="s">
        <v>105</v>
      </c>
    </row>
    <row r="34" spans="2:17" ht="12.75">
      <c r="B34" t="s">
        <v>44</v>
      </c>
      <c r="C34">
        <v>6102</v>
      </c>
      <c r="E34">
        <v>6157</v>
      </c>
      <c r="F34" s="7">
        <f>E34-C34</f>
        <v>55</v>
      </c>
      <c r="G34" s="7">
        <f>243-238</f>
        <v>5</v>
      </c>
      <c r="H34" s="1">
        <f>F34/G34*100</f>
        <v>1100</v>
      </c>
      <c r="I34" s="17"/>
      <c r="J34">
        <v>270</v>
      </c>
      <c r="K34" s="7">
        <f>0</f>
        <v>0</v>
      </c>
      <c r="L34" s="7">
        <f>J34-K34</f>
        <v>270</v>
      </c>
      <c r="M34" s="5">
        <f>G34/7*20</f>
        <v>14.285714285714286</v>
      </c>
      <c r="N34" s="18"/>
      <c r="Q34" t="s">
        <v>106</v>
      </c>
    </row>
    <row r="35" spans="2:17" ht="12.75">
      <c r="B35" t="s">
        <v>37</v>
      </c>
      <c r="C35">
        <v>5848</v>
      </c>
      <c r="E35">
        <v>5875</v>
      </c>
      <c r="F35" s="7">
        <f>E35-C35</f>
        <v>27</v>
      </c>
      <c r="G35" s="7">
        <f>243-238</f>
        <v>5</v>
      </c>
      <c r="H35" s="1">
        <f>F35/G35*100</f>
        <v>540</v>
      </c>
      <c r="I35" s="17"/>
      <c r="J35">
        <v>120</v>
      </c>
      <c r="K35" s="7">
        <f>0</f>
        <v>0</v>
      </c>
      <c r="L35" s="7">
        <f>J35-K35</f>
        <v>120</v>
      </c>
      <c r="M35" s="5">
        <f>G35/7*20</f>
        <v>14.285714285714286</v>
      </c>
      <c r="N35" s="18"/>
      <c r="Q35" t="s">
        <v>107</v>
      </c>
    </row>
    <row r="36" spans="2:14" ht="12.75">
      <c r="B36" t="s">
        <v>41</v>
      </c>
      <c r="C36">
        <v>795</v>
      </c>
      <c r="E36">
        <v>795</v>
      </c>
      <c r="F36" s="7">
        <f>E36-C36</f>
        <v>0</v>
      </c>
      <c r="G36" s="7">
        <f>243-238</f>
        <v>5</v>
      </c>
      <c r="H36" s="1">
        <f>F36/G36*100</f>
        <v>0</v>
      </c>
      <c r="I36" s="16"/>
      <c r="J36">
        <v>0</v>
      </c>
      <c r="K36" s="7">
        <f>0</f>
        <v>0</v>
      </c>
      <c r="L36" s="7">
        <f>J36-K36</f>
        <v>0</v>
      </c>
      <c r="M36" s="5">
        <f>G36/7*20</f>
        <v>14.285714285714286</v>
      </c>
      <c r="N36" s="16"/>
    </row>
    <row r="37" spans="2:14" ht="12.75">
      <c r="B37" t="s">
        <v>108</v>
      </c>
      <c r="C37">
        <v>2482</v>
      </c>
      <c r="E37">
        <v>2482</v>
      </c>
      <c r="F37" s="7">
        <f>E37-C37</f>
        <v>0</v>
      </c>
      <c r="G37" s="7">
        <f>243-238</f>
        <v>5</v>
      </c>
      <c r="H37" s="1">
        <f>F37/G37*100</f>
        <v>0</v>
      </c>
      <c r="I37" s="13"/>
      <c r="J37">
        <v>0</v>
      </c>
      <c r="K37" s="7">
        <f>0</f>
        <v>0</v>
      </c>
      <c r="L37" s="7">
        <f>J37-K37</f>
        <v>0</v>
      </c>
      <c r="M37" s="5">
        <f>G37/7*20</f>
        <v>14.285714285714286</v>
      </c>
      <c r="N37" s="13"/>
    </row>
    <row r="38" spans="2:14" ht="12.75">
      <c r="B38" t="s">
        <v>53</v>
      </c>
      <c r="C38">
        <v>5156</v>
      </c>
      <c r="E38">
        <v>5181</v>
      </c>
      <c r="F38" s="7">
        <f>E38-C38</f>
        <v>25</v>
      </c>
      <c r="G38" s="7">
        <f>243-238</f>
        <v>5</v>
      </c>
      <c r="H38" s="1">
        <f>F38/G38*100</f>
        <v>500</v>
      </c>
      <c r="I38" s="17"/>
      <c r="J38">
        <v>75</v>
      </c>
      <c r="K38" s="7">
        <f>0</f>
        <v>0</v>
      </c>
      <c r="L38" s="7">
        <f>J38-K38</f>
        <v>75</v>
      </c>
      <c r="M38" s="5">
        <f>G38/7*20</f>
        <v>14.285714285714286</v>
      </c>
      <c r="N38" s="18"/>
    </row>
    <row r="39" spans="2:14" ht="12.75">
      <c r="B39" t="s">
        <v>25</v>
      </c>
      <c r="C39">
        <v>6150</v>
      </c>
      <c r="E39">
        <v>6235</v>
      </c>
      <c r="F39" s="7">
        <f>E39-C39</f>
        <v>85</v>
      </c>
      <c r="G39" s="7">
        <f>243-238</f>
        <v>5</v>
      </c>
      <c r="H39" s="1">
        <f>F39/G39*100</f>
        <v>1700</v>
      </c>
      <c r="I39" s="17"/>
      <c r="J39">
        <v>210</v>
      </c>
      <c r="K39" s="7">
        <f>0</f>
        <v>0</v>
      </c>
      <c r="L39" s="7">
        <f>J39-K39</f>
        <v>210</v>
      </c>
      <c r="M39" s="5">
        <f>G39/7*20</f>
        <v>14.285714285714286</v>
      </c>
      <c r="N39" s="18"/>
    </row>
    <row r="40" spans="2:14" ht="12.75">
      <c r="B40" t="s">
        <v>42</v>
      </c>
      <c r="C40">
        <v>3036</v>
      </c>
      <c r="E40">
        <v>3076</v>
      </c>
      <c r="F40" s="7">
        <f>E40-C40</f>
        <v>40</v>
      </c>
      <c r="G40" s="7">
        <f>243-238</f>
        <v>5</v>
      </c>
      <c r="H40" s="1">
        <f>F40/G40*100</f>
        <v>800</v>
      </c>
      <c r="I40" s="17"/>
      <c r="J40">
        <v>190</v>
      </c>
      <c r="K40" s="7">
        <f>0</f>
        <v>0</v>
      </c>
      <c r="L40" s="7">
        <f>J40-K40</f>
        <v>190</v>
      </c>
      <c r="M40" s="5">
        <f>G40/7*20</f>
        <v>14.285714285714286</v>
      </c>
      <c r="N40" s="18"/>
    </row>
    <row r="41" spans="2:14" ht="12.75">
      <c r="B41" t="s">
        <v>56</v>
      </c>
      <c r="C41">
        <v>2386</v>
      </c>
      <c r="E41">
        <v>2413</v>
      </c>
      <c r="F41" s="7">
        <f>E41-C41</f>
        <v>27</v>
      </c>
      <c r="G41" s="7">
        <f>243-238</f>
        <v>5</v>
      </c>
      <c r="H41" s="1">
        <f>F41/G41*100</f>
        <v>540</v>
      </c>
      <c r="I41" s="17"/>
      <c r="J41">
        <v>160</v>
      </c>
      <c r="K41" s="7">
        <f>0</f>
        <v>0</v>
      </c>
      <c r="L41" s="7">
        <f>J41-K41</f>
        <v>160</v>
      </c>
      <c r="M41" s="5">
        <f>G41/7*20</f>
        <v>14.285714285714286</v>
      </c>
      <c r="N41" s="18"/>
    </row>
    <row r="42" spans="2:14" ht="12.75">
      <c r="B42" t="s">
        <v>27</v>
      </c>
      <c r="C42">
        <v>5692</v>
      </c>
      <c r="E42">
        <v>5765</v>
      </c>
      <c r="F42" s="7">
        <f>E42-C42</f>
        <v>73</v>
      </c>
      <c r="G42" s="7">
        <f>243-238</f>
        <v>5</v>
      </c>
      <c r="H42" s="1">
        <f>F42/G42*100</f>
        <v>1460</v>
      </c>
      <c r="I42" s="17"/>
      <c r="J42">
        <v>220</v>
      </c>
      <c r="K42" s="7">
        <f>0</f>
        <v>0</v>
      </c>
      <c r="L42" s="7">
        <f>J42-K42</f>
        <v>220</v>
      </c>
      <c r="M42" s="5">
        <f>G42/7*20</f>
        <v>14.285714285714286</v>
      </c>
      <c r="N42" s="18"/>
    </row>
    <row r="43" spans="2:14" ht="12.75">
      <c r="B43" t="s">
        <v>76</v>
      </c>
      <c r="C43">
        <v>2391</v>
      </c>
      <c r="E43">
        <v>2404</v>
      </c>
      <c r="F43" s="7">
        <f>E43-C43</f>
        <v>13</v>
      </c>
      <c r="G43" s="7">
        <f>243-238</f>
        <v>5</v>
      </c>
      <c r="H43" s="1">
        <f>F43/G43*100</f>
        <v>260</v>
      </c>
      <c r="I43" s="17"/>
      <c r="J43">
        <v>60</v>
      </c>
      <c r="K43" s="7">
        <f>0</f>
        <v>0</v>
      </c>
      <c r="L43" s="7">
        <f>J43-K43</f>
        <v>60</v>
      </c>
      <c r="M43" s="5">
        <f>G43/7*20</f>
        <v>14.285714285714286</v>
      </c>
      <c r="N43" s="18"/>
    </row>
    <row r="44" spans="2:14" ht="12.75">
      <c r="B44" t="s">
        <v>77</v>
      </c>
      <c r="C44">
        <v>2808</v>
      </c>
      <c r="E44">
        <v>2844</v>
      </c>
      <c r="F44" s="7">
        <f>E44-C44</f>
        <v>36</v>
      </c>
      <c r="G44" s="7">
        <f>243-238</f>
        <v>5</v>
      </c>
      <c r="H44" s="1">
        <f>F44/G44*100</f>
        <v>720</v>
      </c>
      <c r="I44" s="17"/>
      <c r="J44">
        <v>180</v>
      </c>
      <c r="K44" s="7">
        <f>0</f>
        <v>0</v>
      </c>
      <c r="L44" s="7">
        <f>J44-K44</f>
        <v>180</v>
      </c>
      <c r="M44" s="5">
        <f>G44/7*20</f>
        <v>14.285714285714286</v>
      </c>
      <c r="N44" s="18"/>
    </row>
    <row r="45" spans="2:14" ht="12.75">
      <c r="B45" t="s">
        <v>20</v>
      </c>
      <c r="C45">
        <v>4076</v>
      </c>
      <c r="E45">
        <v>4147</v>
      </c>
      <c r="F45" s="7">
        <f>E45-C45</f>
        <v>71</v>
      </c>
      <c r="G45" s="7">
        <f>243-238</f>
        <v>5</v>
      </c>
      <c r="H45" s="1">
        <f>F45/G45*100</f>
        <v>1420</v>
      </c>
      <c r="I45" s="17"/>
      <c r="J45">
        <v>220</v>
      </c>
      <c r="K45" s="7">
        <f>0</f>
        <v>0</v>
      </c>
      <c r="L45" s="7">
        <f>J45-K45</f>
        <v>220</v>
      </c>
      <c r="M45" s="5">
        <f>G45/7*20</f>
        <v>14.285714285714286</v>
      </c>
      <c r="N45" s="18"/>
    </row>
    <row r="46" spans="2:14" ht="12.75">
      <c r="B46" t="s">
        <v>79</v>
      </c>
      <c r="C46">
        <v>3028</v>
      </c>
      <c r="E46">
        <v>3073</v>
      </c>
      <c r="F46" s="7">
        <f>E46-C46</f>
        <v>45</v>
      </c>
      <c r="G46" s="7">
        <f>243-238</f>
        <v>5</v>
      </c>
      <c r="H46" s="1">
        <f>F46/G46*100</f>
        <v>900</v>
      </c>
      <c r="I46" s="17"/>
      <c r="J46">
        <v>180</v>
      </c>
      <c r="K46" s="7">
        <f>0</f>
        <v>0</v>
      </c>
      <c r="L46" s="7">
        <f>J46-K46</f>
        <v>180</v>
      </c>
      <c r="M46" s="5">
        <f>G46/7*20</f>
        <v>14.285714285714286</v>
      </c>
      <c r="N46" s="18"/>
    </row>
    <row r="47" spans="2:14" ht="12.75">
      <c r="B47" t="s">
        <v>106</v>
      </c>
      <c r="C47">
        <v>3707</v>
      </c>
      <c r="E47">
        <v>3707</v>
      </c>
      <c r="F47" s="7">
        <f>E47-C47</f>
        <v>0</v>
      </c>
      <c r="G47" s="7">
        <f>243-238</f>
        <v>5</v>
      </c>
      <c r="H47" s="1">
        <f>F47/G47*100</f>
        <v>0</v>
      </c>
      <c r="I47" s="10"/>
      <c r="J47">
        <v>0</v>
      </c>
      <c r="K47" s="7">
        <f>0</f>
        <v>0</v>
      </c>
      <c r="L47" s="7">
        <f>J47-K47</f>
        <v>0</v>
      </c>
      <c r="M47" s="5">
        <f>G47/7*20</f>
        <v>14.285714285714286</v>
      </c>
      <c r="N47" s="10"/>
    </row>
    <row r="48" spans="2:14" ht="12.75">
      <c r="B48" t="s">
        <v>81</v>
      </c>
      <c r="C48">
        <v>1136</v>
      </c>
      <c r="E48">
        <v>1150</v>
      </c>
      <c r="F48" s="7">
        <f>E48-C48</f>
        <v>14</v>
      </c>
      <c r="G48" s="7">
        <f>243-238</f>
        <v>5</v>
      </c>
      <c r="H48" s="1">
        <f>F48/G48*100</f>
        <v>280</v>
      </c>
      <c r="I48" s="17"/>
      <c r="J48">
        <v>65</v>
      </c>
      <c r="K48" s="7">
        <f>0</f>
        <v>0</v>
      </c>
      <c r="L48" s="7">
        <f>J48-K48</f>
        <v>65</v>
      </c>
      <c r="M48" s="5">
        <f>G48/7*20</f>
        <v>14.285714285714286</v>
      </c>
      <c r="N48" s="18"/>
    </row>
    <row r="49" spans="2:14" ht="12.75">
      <c r="B49" t="s">
        <v>32</v>
      </c>
      <c r="C49">
        <v>6232</v>
      </c>
      <c r="E49">
        <v>6273</v>
      </c>
      <c r="F49" s="7">
        <f>E49-C49</f>
        <v>41</v>
      </c>
      <c r="G49" s="7">
        <f>243-238</f>
        <v>5</v>
      </c>
      <c r="H49" s="1">
        <f>F49/G49*100</f>
        <v>819.9999999999999</v>
      </c>
      <c r="I49" s="17"/>
      <c r="J49">
        <v>130</v>
      </c>
      <c r="K49" s="7">
        <f>0</f>
        <v>0</v>
      </c>
      <c r="L49" s="7">
        <f>J49-K49</f>
        <v>130</v>
      </c>
      <c r="M49" s="5">
        <f>G49/7*20</f>
        <v>14.285714285714286</v>
      </c>
      <c r="N49" s="18"/>
    </row>
    <row r="50" spans="2:14" ht="12.75">
      <c r="B50" t="s">
        <v>45</v>
      </c>
      <c r="C50">
        <v>4392</v>
      </c>
      <c r="E50">
        <v>4494</v>
      </c>
      <c r="F50" s="7">
        <f>E50-C50</f>
        <v>102</v>
      </c>
      <c r="G50" s="7">
        <f>243-238</f>
        <v>5</v>
      </c>
      <c r="H50" s="1">
        <f>F50/G50*100</f>
        <v>2039.9999999999998</v>
      </c>
      <c r="I50" s="17"/>
      <c r="J50">
        <v>240</v>
      </c>
      <c r="K50" s="7">
        <f>0</f>
        <v>0</v>
      </c>
      <c r="L50" s="7">
        <f>J50-K50</f>
        <v>240</v>
      </c>
      <c r="M50" s="5">
        <f>G50/7*20</f>
        <v>14.285714285714286</v>
      </c>
      <c r="N50" s="18"/>
    </row>
    <row r="51" spans="2:15" ht="12.75">
      <c r="B51" t="s">
        <v>109</v>
      </c>
      <c r="C51">
        <v>883</v>
      </c>
      <c r="E51">
        <v>883</v>
      </c>
      <c r="F51" s="7">
        <f>E51-C51</f>
        <v>0</v>
      </c>
      <c r="G51" s="7">
        <f>243-238</f>
        <v>5</v>
      </c>
      <c r="H51" s="1">
        <f>F51/G51*100</f>
        <v>0</v>
      </c>
      <c r="I51" s="10"/>
      <c r="J51">
        <v>0</v>
      </c>
      <c r="K51" s="7">
        <f>0</f>
        <v>0</v>
      </c>
      <c r="L51" s="7">
        <f>J51-K51</f>
        <v>0</v>
      </c>
      <c r="M51" s="5">
        <f>G51/7*20</f>
        <v>14.285714285714286</v>
      </c>
      <c r="N51" s="10"/>
      <c r="O51" t="s">
        <v>110</v>
      </c>
    </row>
    <row r="52" spans="2:14" ht="12.75">
      <c r="B52" t="s">
        <v>86</v>
      </c>
      <c r="C52">
        <v>1824</v>
      </c>
      <c r="E52">
        <v>1824</v>
      </c>
      <c r="F52" s="7">
        <f>E52-C52</f>
        <v>0</v>
      </c>
      <c r="G52" s="7">
        <f>243-238</f>
        <v>5</v>
      </c>
      <c r="H52" s="1">
        <f>F52/G52*100</f>
        <v>0</v>
      </c>
      <c r="I52" s="10"/>
      <c r="J52">
        <v>0</v>
      </c>
      <c r="K52" s="7">
        <f>0</f>
        <v>0</v>
      </c>
      <c r="L52" s="7">
        <f>J52-K52</f>
        <v>0</v>
      </c>
      <c r="M52" s="5">
        <f>G52/7*20</f>
        <v>14.285714285714286</v>
      </c>
      <c r="N52" s="10"/>
    </row>
    <row r="53" spans="2:14" ht="12.75">
      <c r="B53" t="s">
        <v>47</v>
      </c>
      <c r="C53">
        <v>4562</v>
      </c>
      <c r="E53">
        <v>4654</v>
      </c>
      <c r="F53" s="7">
        <f>E53-C53</f>
        <v>92</v>
      </c>
      <c r="G53" s="7">
        <f>243-238</f>
        <v>5</v>
      </c>
      <c r="H53" s="1">
        <f>F53/G53*100</f>
        <v>1839.9999999999998</v>
      </c>
      <c r="I53" s="17"/>
      <c r="J53">
        <v>280</v>
      </c>
      <c r="K53" s="7">
        <f>0</f>
        <v>0</v>
      </c>
      <c r="L53" s="7">
        <f>J53-K53</f>
        <v>280</v>
      </c>
      <c r="M53" s="5">
        <f>G53/7*20</f>
        <v>14.285714285714286</v>
      </c>
      <c r="N53" s="18"/>
    </row>
    <row r="54" spans="2:14" ht="12.75">
      <c r="B54" t="s">
        <v>62</v>
      </c>
      <c r="C54">
        <v>6923</v>
      </c>
      <c r="E54">
        <v>6979</v>
      </c>
      <c r="F54" s="7">
        <f>E54-C54</f>
        <v>56</v>
      </c>
      <c r="G54" s="7">
        <f>243-238</f>
        <v>5</v>
      </c>
      <c r="H54" s="1">
        <f>F54/G54*100</f>
        <v>1120</v>
      </c>
      <c r="I54" s="17"/>
      <c r="J54">
        <v>210</v>
      </c>
      <c r="K54" s="7">
        <f>0</f>
        <v>0</v>
      </c>
      <c r="L54" s="7">
        <f>J54-K54</f>
        <v>210</v>
      </c>
      <c r="M54" s="5">
        <f>G54/7*20</f>
        <v>14.285714285714286</v>
      </c>
      <c r="N54" s="18"/>
    </row>
    <row r="55" spans="2:14" ht="12.75">
      <c r="B55" t="s">
        <v>111</v>
      </c>
      <c r="C55">
        <v>2570</v>
      </c>
      <c r="E55">
        <v>2622</v>
      </c>
      <c r="F55" s="7">
        <f>E55-C55</f>
        <v>52</v>
      </c>
      <c r="G55" s="7">
        <f>243-238</f>
        <v>5</v>
      </c>
      <c r="H55" s="1">
        <f>F55/G55*100</f>
        <v>1040</v>
      </c>
      <c r="I55" s="17"/>
      <c r="J55">
        <v>210</v>
      </c>
      <c r="K55" s="7">
        <f>0</f>
        <v>0</v>
      </c>
      <c r="L55" s="7">
        <f>J55-K55</f>
        <v>210</v>
      </c>
      <c r="M55" s="5">
        <f>G55/7*20</f>
        <v>14.285714285714286</v>
      </c>
      <c r="N55" s="18"/>
    </row>
    <row r="56" spans="2:14" ht="12.75">
      <c r="B56" t="s">
        <v>33</v>
      </c>
      <c r="C56">
        <v>482</v>
      </c>
      <c r="E56">
        <v>701</v>
      </c>
      <c r="F56" s="7">
        <f>E56-C56</f>
        <v>219</v>
      </c>
      <c r="G56" s="7">
        <f>243-238</f>
        <v>5</v>
      </c>
      <c r="H56" s="1">
        <f>F56/G56*100</f>
        <v>4380</v>
      </c>
      <c r="I56" s="17"/>
      <c r="J56">
        <v>290</v>
      </c>
      <c r="K56" s="7">
        <f>0</f>
        <v>0</v>
      </c>
      <c r="L56" s="7">
        <f>J56-K56</f>
        <v>290</v>
      </c>
      <c r="M56" s="5">
        <f>G56/7*20</f>
        <v>14.285714285714286</v>
      </c>
      <c r="N56" s="18"/>
    </row>
    <row r="57" spans="2:14" ht="12.75">
      <c r="B57" t="s">
        <v>92</v>
      </c>
      <c r="C57">
        <v>863</v>
      </c>
      <c r="E57">
        <v>909</v>
      </c>
      <c r="F57" s="7">
        <f>E57-C57</f>
        <v>46</v>
      </c>
      <c r="G57" s="7">
        <f>243-238</f>
        <v>5</v>
      </c>
      <c r="H57" s="1">
        <f>F57/G57*100</f>
        <v>919.9999999999999</v>
      </c>
      <c r="I57" s="17"/>
      <c r="J57">
        <v>200</v>
      </c>
      <c r="K57" s="7">
        <f>0</f>
        <v>0</v>
      </c>
      <c r="L57" s="7">
        <f>J57-K57</f>
        <v>200</v>
      </c>
      <c r="M57" s="5">
        <f>G57/7*20</f>
        <v>14.285714285714286</v>
      </c>
      <c r="N57" s="18"/>
    </row>
    <row r="58" spans="2:17" ht="12.75">
      <c r="B58" t="s">
        <v>46</v>
      </c>
      <c r="C58">
        <v>2903</v>
      </c>
      <c r="E58">
        <v>2982</v>
      </c>
      <c r="F58" s="7">
        <f>E58-C58</f>
        <v>79</v>
      </c>
      <c r="G58" s="7">
        <f>243-238</f>
        <v>5</v>
      </c>
      <c r="H58" s="1">
        <f>F58/G58*100</f>
        <v>1580</v>
      </c>
      <c r="I58" s="17"/>
      <c r="J58" s="4">
        <v>210</v>
      </c>
      <c r="K58" s="7">
        <f>0</f>
        <v>0</v>
      </c>
      <c r="L58" s="7">
        <f>J58-K58</f>
        <v>210</v>
      </c>
      <c r="M58" s="5">
        <f>G58/7*20</f>
        <v>14.285714285714286</v>
      </c>
      <c r="N58" s="18"/>
      <c r="O58" s="4"/>
      <c r="P58" s="4"/>
      <c r="Q58" s="4"/>
    </row>
    <row r="59" spans="2:14" ht="12.75">
      <c r="B59" t="s">
        <v>64</v>
      </c>
      <c r="C59">
        <v>2554</v>
      </c>
      <c r="E59">
        <v>2622</v>
      </c>
      <c r="F59" s="7">
        <f>E59-C59</f>
        <v>68</v>
      </c>
      <c r="G59" s="7">
        <f>243-238</f>
        <v>5</v>
      </c>
      <c r="H59" s="1">
        <f>F59/G59*100</f>
        <v>1360</v>
      </c>
      <c r="I59" s="17"/>
      <c r="J59">
        <v>190</v>
      </c>
      <c r="K59" s="7">
        <f>0</f>
        <v>0</v>
      </c>
      <c r="L59" s="7">
        <f>J59-K59</f>
        <v>190</v>
      </c>
      <c r="M59" s="5">
        <f>G59/7*20</f>
        <v>14.285714285714286</v>
      </c>
      <c r="N59" s="18"/>
    </row>
    <row r="60" spans="2:15" ht="12.75">
      <c r="B60" t="s">
        <v>112</v>
      </c>
      <c r="D60">
        <v>467</v>
      </c>
      <c r="E60">
        <v>467</v>
      </c>
      <c r="F60" s="7">
        <f>E60-D60</f>
        <v>0</v>
      </c>
      <c r="G60">
        <v>5</v>
      </c>
      <c r="H60" s="1">
        <f>F60/G60*100</f>
        <v>0</v>
      </c>
      <c r="I60" s="10"/>
      <c r="J60">
        <v>60</v>
      </c>
      <c r="K60" s="7">
        <f>0</f>
        <v>0</v>
      </c>
      <c r="L60" s="7">
        <f>J60-K60</f>
        <v>60</v>
      </c>
      <c r="M60" s="5">
        <f>G60/7*20</f>
        <v>14.285714285714286</v>
      </c>
      <c r="N60" s="18"/>
      <c r="O60" t="s">
        <v>113</v>
      </c>
    </row>
    <row r="61" spans="2:14" ht="12.75">
      <c r="B61" t="s">
        <v>114</v>
      </c>
      <c r="D61">
        <v>973</v>
      </c>
      <c r="E61">
        <v>980</v>
      </c>
      <c r="F61" s="7">
        <f>E61-D61</f>
        <v>7</v>
      </c>
      <c r="G61">
        <v>3</v>
      </c>
      <c r="H61" s="1">
        <f>F61/G61*100</f>
        <v>233.33333333333334</v>
      </c>
      <c r="I61" s="17"/>
      <c r="J61">
        <v>40</v>
      </c>
      <c r="K61" s="7">
        <f>0</f>
        <v>0</v>
      </c>
      <c r="L61" s="7">
        <f>J61-K61</f>
        <v>40</v>
      </c>
      <c r="M61" s="5">
        <f>G61/7*20</f>
        <v>8.571428571428571</v>
      </c>
      <c r="N61" s="18"/>
    </row>
    <row r="62" spans="2:14" ht="12.75">
      <c r="B62" t="s">
        <v>115</v>
      </c>
      <c r="D62">
        <v>1002</v>
      </c>
      <c r="E62">
        <v>1011</v>
      </c>
      <c r="F62" s="7">
        <f>E62-D62</f>
        <v>9</v>
      </c>
      <c r="G62">
        <v>3</v>
      </c>
      <c r="H62" s="1">
        <f>F62/G62*100</f>
        <v>300</v>
      </c>
      <c r="I62" s="17"/>
      <c r="J62">
        <v>20</v>
      </c>
      <c r="K62" s="7">
        <f>0</f>
        <v>0</v>
      </c>
      <c r="L62" s="7">
        <f>J62-K62</f>
        <v>20</v>
      </c>
      <c r="M62" s="5">
        <f>G62/7*20</f>
        <v>8.571428571428571</v>
      </c>
      <c r="N62" s="18"/>
    </row>
    <row r="65" spans="1:17" ht="12.75">
      <c r="A65" t="s">
        <v>116</v>
      </c>
      <c r="B65" t="s">
        <v>1</v>
      </c>
      <c r="C65" t="s">
        <v>117</v>
      </c>
      <c r="D65" t="s">
        <v>118</v>
      </c>
      <c r="E65" t="s">
        <v>119</v>
      </c>
      <c r="F65" t="s">
        <v>120</v>
      </c>
      <c r="G65" t="s">
        <v>121</v>
      </c>
      <c r="H65" s="2">
        <f>B65</f>
        <v>0</v>
      </c>
      <c r="I65" t="s">
        <v>122</v>
      </c>
      <c r="J65" t="s">
        <v>123</v>
      </c>
      <c r="K65" t="s">
        <v>124</v>
      </c>
      <c r="L65" t="s">
        <v>125</v>
      </c>
      <c r="M65" t="s">
        <v>9</v>
      </c>
      <c r="N65" s="1" t="s">
        <v>126</v>
      </c>
      <c r="O65" t="s">
        <v>127</v>
      </c>
      <c r="P65" t="s">
        <v>128</v>
      </c>
      <c r="Q65" t="s">
        <v>129</v>
      </c>
    </row>
    <row r="66" spans="2:17" ht="12.75">
      <c r="B66" t="s">
        <v>41</v>
      </c>
      <c r="C66">
        <v>795</v>
      </c>
      <c r="E66">
        <v>795</v>
      </c>
      <c r="F66">
        <v>0</v>
      </c>
      <c r="G66">
        <v>0</v>
      </c>
      <c r="H66" s="2">
        <f>B66</f>
        <v>0</v>
      </c>
      <c r="I66" s="7">
        <f>E66-C66</f>
        <v>0</v>
      </c>
      <c r="J66" s="7">
        <f>E96-C96</f>
        <v>0</v>
      </c>
      <c r="K66" s="1" t="e">
        <f>I66/J66*100</f>
        <v>#DIV/0!</v>
      </c>
      <c r="L66" s="7">
        <f>G66-F66</f>
        <v>0</v>
      </c>
      <c r="M66" s="19">
        <f>J66/7*20</f>
        <v>0</v>
      </c>
      <c r="N66" s="1" t="e">
        <f>L66/M66</f>
        <v>#DIV/0!</v>
      </c>
      <c r="O66" s="16"/>
      <c r="P66" s="16"/>
      <c r="Q66" t="s">
        <v>130</v>
      </c>
    </row>
    <row r="67" spans="2:16" ht="12.75">
      <c r="B67" t="s">
        <v>44</v>
      </c>
      <c r="C67">
        <v>6157</v>
      </c>
      <c r="E67">
        <v>6344</v>
      </c>
      <c r="F67">
        <v>270</v>
      </c>
      <c r="G67">
        <v>890</v>
      </c>
      <c r="H67" s="2">
        <f>B67</f>
        <v>0</v>
      </c>
      <c r="I67" s="7">
        <f>E67-C67</f>
        <v>187</v>
      </c>
      <c r="J67" s="7">
        <f>E96-C96</f>
        <v>0</v>
      </c>
      <c r="K67" s="1" t="e">
        <f>I67/J67*100</f>
        <v>#DIV/0!</v>
      </c>
      <c r="L67" s="7">
        <f>G67-F67</f>
        <v>620</v>
      </c>
      <c r="M67" s="19">
        <f>J67/7*20</f>
        <v>0</v>
      </c>
      <c r="N67" s="1" t="e">
        <f>L67/M67</f>
        <v>#DIV/0!</v>
      </c>
      <c r="O67" s="17"/>
      <c r="P67" s="17"/>
    </row>
    <row r="68" spans="2:17" ht="12.75">
      <c r="B68" t="s">
        <v>72</v>
      </c>
      <c r="C68">
        <v>2482</v>
      </c>
      <c r="E68">
        <v>2482</v>
      </c>
      <c r="F68">
        <v>0</v>
      </c>
      <c r="G68">
        <v>0</v>
      </c>
      <c r="H68" s="2">
        <f>B68</f>
        <v>0</v>
      </c>
      <c r="I68" s="7">
        <f>E68-C68</f>
        <v>0</v>
      </c>
      <c r="J68" s="7">
        <f>E96-C96</f>
        <v>0</v>
      </c>
      <c r="K68" s="1" t="e">
        <f>I68/J68*100</f>
        <v>#DIV/0!</v>
      </c>
      <c r="L68" s="7">
        <f>G68-F68</f>
        <v>0</v>
      </c>
      <c r="M68" s="19">
        <f>J68/7*20</f>
        <v>0</v>
      </c>
      <c r="N68" s="1" t="e">
        <f>L68/M68</f>
        <v>#DIV/0!</v>
      </c>
      <c r="O68" s="13"/>
      <c r="P68" s="13"/>
      <c r="Q68" t="s">
        <v>131</v>
      </c>
    </row>
    <row r="69" spans="2:16" ht="12.75">
      <c r="B69" t="s">
        <v>37</v>
      </c>
      <c r="C69">
        <v>5875</v>
      </c>
      <c r="E69">
        <v>6010</v>
      </c>
      <c r="F69">
        <v>120</v>
      </c>
      <c r="G69">
        <v>500</v>
      </c>
      <c r="H69" s="2">
        <f>B69</f>
        <v>0</v>
      </c>
      <c r="I69" s="7">
        <f>E69-C69</f>
        <v>135</v>
      </c>
      <c r="J69" s="7">
        <f>E96-C96</f>
        <v>0</v>
      </c>
      <c r="K69" s="1" t="e">
        <f>I69/J69*100</f>
        <v>#DIV/0!</v>
      </c>
      <c r="L69" s="7">
        <f>G69-F69</f>
        <v>380</v>
      </c>
      <c r="M69" s="19">
        <f>J69/7*20</f>
        <v>0</v>
      </c>
      <c r="N69" s="1" t="e">
        <f>L69/M69</f>
        <v>#DIV/0!</v>
      </c>
      <c r="O69" s="17"/>
      <c r="P69" s="17"/>
    </row>
    <row r="70" spans="2:16" ht="12.75">
      <c r="B70" t="s">
        <v>53</v>
      </c>
      <c r="C70">
        <v>5181</v>
      </c>
      <c r="E70">
        <v>5247</v>
      </c>
      <c r="F70">
        <v>75</v>
      </c>
      <c r="G70">
        <v>190</v>
      </c>
      <c r="H70" s="2">
        <f>B70</f>
        <v>0</v>
      </c>
      <c r="I70" s="7">
        <f>E70-C70</f>
        <v>66</v>
      </c>
      <c r="J70" s="7">
        <f>E96-C96</f>
        <v>0</v>
      </c>
      <c r="K70" s="1" t="e">
        <f>I70/J70*100</f>
        <v>#DIV/0!</v>
      </c>
      <c r="L70" s="7">
        <f>G70-F70</f>
        <v>115</v>
      </c>
      <c r="M70" s="19">
        <f>J70/7*20</f>
        <v>0</v>
      </c>
      <c r="N70" s="1" t="e">
        <f>L70/M70</f>
        <v>#DIV/0!</v>
      </c>
      <c r="O70" s="17"/>
      <c r="P70" s="17"/>
    </row>
    <row r="71" spans="2:16" ht="12.75">
      <c r="B71" t="s">
        <v>25</v>
      </c>
      <c r="C71">
        <v>6235</v>
      </c>
      <c r="E71">
        <v>6440</v>
      </c>
      <c r="F71">
        <v>210</v>
      </c>
      <c r="G71">
        <v>560</v>
      </c>
      <c r="H71" s="2">
        <f>B71</f>
        <v>0</v>
      </c>
      <c r="I71" s="7">
        <f>E71-C71</f>
        <v>205</v>
      </c>
      <c r="J71" s="7">
        <f>E96-C96</f>
        <v>0</v>
      </c>
      <c r="K71" s="1" t="e">
        <f>I71/J71*100</f>
        <v>#DIV/0!</v>
      </c>
      <c r="L71" s="7">
        <f>G71-F71</f>
        <v>350</v>
      </c>
      <c r="M71" s="19">
        <f>J71/7*20</f>
        <v>0</v>
      </c>
      <c r="N71" s="1" t="e">
        <f>L71/M71</f>
        <v>#DIV/0!</v>
      </c>
      <c r="O71" s="17"/>
      <c r="P71" s="17"/>
    </row>
    <row r="72" spans="2:16" ht="12.75">
      <c r="B72" t="s">
        <v>42</v>
      </c>
      <c r="C72">
        <v>3076</v>
      </c>
      <c r="E72">
        <v>3190</v>
      </c>
      <c r="F72">
        <v>190</v>
      </c>
      <c r="G72">
        <v>590</v>
      </c>
      <c r="H72" s="2">
        <f>B72</f>
        <v>0</v>
      </c>
      <c r="I72" s="7">
        <f>E72-C72</f>
        <v>114</v>
      </c>
      <c r="J72" s="7">
        <f>E96-C96</f>
        <v>0</v>
      </c>
      <c r="K72" s="1" t="e">
        <f>I72/J72*100</f>
        <v>#DIV/0!</v>
      </c>
      <c r="L72" s="7">
        <f>G72-F72</f>
        <v>400</v>
      </c>
      <c r="M72" s="19">
        <f>J72/7*20</f>
        <v>0</v>
      </c>
      <c r="N72" s="1" t="e">
        <f>L72/M72</f>
        <v>#DIV/0!</v>
      </c>
      <c r="O72" s="17"/>
      <c r="P72" s="17"/>
    </row>
    <row r="73" spans="2:16" ht="12.75">
      <c r="B73" t="s">
        <v>132</v>
      </c>
      <c r="C73">
        <v>2413</v>
      </c>
      <c r="E73">
        <v>2506</v>
      </c>
      <c r="F73">
        <v>160</v>
      </c>
      <c r="G73">
        <v>560</v>
      </c>
      <c r="H73" s="2">
        <f>B73</f>
        <v>0</v>
      </c>
      <c r="I73" s="7">
        <f>E73-C73</f>
        <v>93</v>
      </c>
      <c r="J73" s="7">
        <f>E96-C96</f>
        <v>0</v>
      </c>
      <c r="K73" s="1" t="e">
        <f>I73/J73*100</f>
        <v>#DIV/0!</v>
      </c>
      <c r="L73" s="7">
        <f>G73-F73</f>
        <v>400</v>
      </c>
      <c r="M73" s="19">
        <f>J73/7*20</f>
        <v>0</v>
      </c>
      <c r="N73" s="1" t="e">
        <f>L73/M73</f>
        <v>#DIV/0!</v>
      </c>
      <c r="O73" s="17"/>
      <c r="P73" s="17"/>
    </row>
    <row r="74" spans="2:16" ht="12.75">
      <c r="B74" t="s">
        <v>27</v>
      </c>
      <c r="C74">
        <v>5765</v>
      </c>
      <c r="E74">
        <v>5947</v>
      </c>
      <c r="F74">
        <v>220</v>
      </c>
      <c r="G74">
        <v>660</v>
      </c>
      <c r="H74" s="2">
        <f>B74</f>
        <v>0</v>
      </c>
      <c r="I74" s="7">
        <f>E74-C74</f>
        <v>182</v>
      </c>
      <c r="J74" s="7">
        <f>E96-C96</f>
        <v>0</v>
      </c>
      <c r="K74" s="1" t="e">
        <f>I74/J74*100</f>
        <v>#DIV/0!</v>
      </c>
      <c r="L74" s="7">
        <f>G74-F74</f>
        <v>440</v>
      </c>
      <c r="M74" s="19">
        <f>J74/7*20</f>
        <v>0</v>
      </c>
      <c r="N74" s="1" t="e">
        <f>L74/M74</f>
        <v>#DIV/0!</v>
      </c>
      <c r="O74" s="17"/>
      <c r="P74" s="17"/>
    </row>
    <row r="75" spans="2:16" ht="12.75">
      <c r="B75" t="s">
        <v>63</v>
      </c>
      <c r="C75">
        <v>2404</v>
      </c>
      <c r="E75">
        <v>2444</v>
      </c>
      <c r="F75">
        <v>60</v>
      </c>
      <c r="G75">
        <v>270</v>
      </c>
      <c r="H75" s="2">
        <f>B75</f>
        <v>0</v>
      </c>
      <c r="I75" s="7">
        <f>E75-C75</f>
        <v>40</v>
      </c>
      <c r="J75" s="7">
        <f>E96-C96</f>
        <v>0</v>
      </c>
      <c r="K75" s="1" t="e">
        <f>I75/J75*100</f>
        <v>#DIV/0!</v>
      </c>
      <c r="L75" s="7">
        <f>G75-F75</f>
        <v>210</v>
      </c>
      <c r="M75" s="19">
        <f>J75/7*20</f>
        <v>0</v>
      </c>
      <c r="N75" s="1" t="e">
        <f>L75/M75</f>
        <v>#DIV/0!</v>
      </c>
      <c r="O75" s="17"/>
      <c r="P75" s="17"/>
    </row>
    <row r="76" spans="2:16" ht="12.75">
      <c r="B76" t="s">
        <v>30</v>
      </c>
      <c r="C76">
        <v>2844</v>
      </c>
      <c r="E76">
        <v>2881</v>
      </c>
      <c r="F76">
        <v>180</v>
      </c>
      <c r="G76">
        <v>440</v>
      </c>
      <c r="H76" s="2">
        <f>B76</f>
        <v>0</v>
      </c>
      <c r="I76" s="7">
        <f>E76-C76</f>
        <v>37</v>
      </c>
      <c r="J76" s="7">
        <f>E96-C96</f>
        <v>0</v>
      </c>
      <c r="K76" s="1" t="e">
        <f>I76/J76*100</f>
        <v>#DIV/0!</v>
      </c>
      <c r="L76" s="7">
        <f>G76-F76</f>
        <v>260</v>
      </c>
      <c r="M76" s="19">
        <f>J76/7*20</f>
        <v>0</v>
      </c>
      <c r="N76" s="1" t="e">
        <f>L76/M76</f>
        <v>#DIV/0!</v>
      </c>
      <c r="O76" s="17"/>
      <c r="P76" s="17"/>
    </row>
    <row r="77" spans="2:16" ht="12.75">
      <c r="B77" t="s">
        <v>20</v>
      </c>
      <c r="C77">
        <v>4147</v>
      </c>
      <c r="E77">
        <v>4421</v>
      </c>
      <c r="F77">
        <v>220</v>
      </c>
      <c r="G77">
        <v>860</v>
      </c>
      <c r="H77" s="2">
        <f>B77</f>
        <v>0</v>
      </c>
      <c r="I77" s="7">
        <f>E77-C77</f>
        <v>274</v>
      </c>
      <c r="J77" s="7">
        <f>E96-C96</f>
        <v>0</v>
      </c>
      <c r="K77" s="1" t="e">
        <f>I77/J77*100</f>
        <v>#DIV/0!</v>
      </c>
      <c r="L77" s="7">
        <f>G77-F77</f>
        <v>640</v>
      </c>
      <c r="M77" s="19">
        <f>J77/7*20</f>
        <v>0</v>
      </c>
      <c r="N77" s="1" t="e">
        <f>L77/M77</f>
        <v>#DIV/0!</v>
      </c>
      <c r="O77" s="17"/>
      <c r="P77" s="17"/>
    </row>
    <row r="78" spans="2:16" ht="12.75">
      <c r="B78" t="s">
        <v>79</v>
      </c>
      <c r="C78">
        <v>3073</v>
      </c>
      <c r="E78">
        <v>3179</v>
      </c>
      <c r="F78">
        <v>180</v>
      </c>
      <c r="G78">
        <v>440</v>
      </c>
      <c r="H78" s="2">
        <f>B78</f>
        <v>0</v>
      </c>
      <c r="I78" s="7">
        <f>E78-C78</f>
        <v>106</v>
      </c>
      <c r="J78" s="7">
        <f>E96-C96</f>
        <v>0</v>
      </c>
      <c r="K78" s="1" t="e">
        <f>I78/J78*100</f>
        <v>#DIV/0!</v>
      </c>
      <c r="L78" s="7">
        <f>G78-F78</f>
        <v>260</v>
      </c>
      <c r="M78" s="19">
        <f>J78/7*20</f>
        <v>0</v>
      </c>
      <c r="N78" s="1" t="e">
        <f>L78/M78</f>
        <v>#DIV/0!</v>
      </c>
      <c r="O78" s="17"/>
      <c r="P78" s="17"/>
    </row>
    <row r="79" spans="2:16" ht="12.75">
      <c r="B79" t="s">
        <v>29</v>
      </c>
      <c r="C79">
        <v>1150</v>
      </c>
      <c r="E79">
        <v>1197</v>
      </c>
      <c r="F79">
        <v>65</v>
      </c>
      <c r="G79">
        <v>210</v>
      </c>
      <c r="H79" s="2">
        <f>B79</f>
        <v>0</v>
      </c>
      <c r="I79" s="7">
        <f>E79-C79</f>
        <v>47</v>
      </c>
      <c r="J79" s="7">
        <f>E96-C96</f>
        <v>0</v>
      </c>
      <c r="K79" s="1" t="e">
        <f>I79/J79*100</f>
        <v>#DIV/0!</v>
      </c>
      <c r="L79" s="7">
        <f>G79-F79</f>
        <v>145</v>
      </c>
      <c r="M79" s="19">
        <f>J79/7*20</f>
        <v>0</v>
      </c>
      <c r="N79" s="1" t="e">
        <f>L79/M79</f>
        <v>#DIV/0!</v>
      </c>
      <c r="O79" s="17"/>
      <c r="P79" s="17"/>
    </row>
    <row r="80" spans="2:16" ht="12.75">
      <c r="B80" t="s">
        <v>32</v>
      </c>
      <c r="C80">
        <v>6273</v>
      </c>
      <c r="E80">
        <v>6372</v>
      </c>
      <c r="F80">
        <v>130</v>
      </c>
      <c r="G80">
        <v>350</v>
      </c>
      <c r="H80" s="2">
        <f>B80</f>
        <v>0</v>
      </c>
      <c r="I80" s="7">
        <f>E80-C80</f>
        <v>99</v>
      </c>
      <c r="J80" s="7">
        <f>E96-C96</f>
        <v>0</v>
      </c>
      <c r="K80" s="1" t="e">
        <f>I80/J80*100</f>
        <v>#DIV/0!</v>
      </c>
      <c r="L80" s="7">
        <f>G80-F80</f>
        <v>220</v>
      </c>
      <c r="M80" s="19">
        <f>J80/7*20</f>
        <v>0</v>
      </c>
      <c r="N80" s="1" t="e">
        <f>L80/M80</f>
        <v>#DIV/0!</v>
      </c>
      <c r="O80" s="17"/>
      <c r="P80" s="17"/>
    </row>
    <row r="81" spans="2:16" ht="12.75">
      <c r="B81" t="s">
        <v>45</v>
      </c>
      <c r="C81">
        <v>4494</v>
      </c>
      <c r="E81">
        <v>4831</v>
      </c>
      <c r="F81">
        <v>240</v>
      </c>
      <c r="G81">
        <v>820</v>
      </c>
      <c r="H81" s="2">
        <f>B81</f>
        <v>0</v>
      </c>
      <c r="I81" s="7">
        <f>E81-C81</f>
        <v>337</v>
      </c>
      <c r="J81" s="7">
        <f>E96-C96</f>
        <v>0</v>
      </c>
      <c r="K81" s="1" t="e">
        <f>I81/J81*100</f>
        <v>#DIV/0!</v>
      </c>
      <c r="L81" s="7">
        <f>G81-F81</f>
        <v>580</v>
      </c>
      <c r="M81" s="19">
        <f>J81/7*20</f>
        <v>0</v>
      </c>
      <c r="N81" s="1" t="e">
        <f>L81/M81</f>
        <v>#DIV/0!</v>
      </c>
      <c r="O81" s="17"/>
      <c r="P81" s="17"/>
    </row>
    <row r="82" spans="2:17" ht="12.75">
      <c r="B82" t="s">
        <v>109</v>
      </c>
      <c r="C82">
        <v>883</v>
      </c>
      <c r="E82">
        <v>883</v>
      </c>
      <c r="F82">
        <v>0</v>
      </c>
      <c r="G82">
        <v>0</v>
      </c>
      <c r="H82" s="2">
        <f>B82</f>
        <v>0</v>
      </c>
      <c r="I82" s="7">
        <f>E82-C82</f>
        <v>0</v>
      </c>
      <c r="J82" s="7">
        <f>E96-C96</f>
        <v>0</v>
      </c>
      <c r="K82" s="1" t="e">
        <f>I82/J82*100</f>
        <v>#DIV/0!</v>
      </c>
      <c r="L82" s="7">
        <f>G82-F82</f>
        <v>0</v>
      </c>
      <c r="M82" s="19">
        <f>J82/7*20</f>
        <v>0</v>
      </c>
      <c r="N82" s="1" t="e">
        <f>L82/M82</f>
        <v>#DIV/0!</v>
      </c>
      <c r="O82" s="20"/>
      <c r="P82" s="20"/>
      <c r="Q82" t="s">
        <v>133</v>
      </c>
    </row>
    <row r="83" spans="2:16" ht="12.75">
      <c r="B83" t="s">
        <v>47</v>
      </c>
      <c r="C83">
        <v>4654</v>
      </c>
      <c r="E83">
        <v>5198</v>
      </c>
      <c r="F83">
        <v>280</v>
      </c>
      <c r="G83">
        <v>1000</v>
      </c>
      <c r="H83" s="2">
        <f>B83</f>
        <v>0</v>
      </c>
      <c r="I83" s="7">
        <f>E83-C83</f>
        <v>544</v>
      </c>
      <c r="J83" s="7">
        <f>E96-C96</f>
        <v>0</v>
      </c>
      <c r="K83" s="1" t="e">
        <f>I83/J83*100</f>
        <v>#DIV/0!</v>
      </c>
      <c r="L83" s="7">
        <f>G83-F83</f>
        <v>720</v>
      </c>
      <c r="M83" s="19">
        <f>J83/7*20</f>
        <v>0</v>
      </c>
      <c r="N83" s="1" t="e">
        <f>L83/M83</f>
        <v>#DIV/0!</v>
      </c>
      <c r="O83" s="17"/>
      <c r="P83" s="17"/>
    </row>
    <row r="84" spans="2:16" ht="12.75">
      <c r="B84" t="s">
        <v>62</v>
      </c>
      <c r="C84">
        <v>6979</v>
      </c>
      <c r="E84">
        <v>7122</v>
      </c>
      <c r="F84">
        <v>210</v>
      </c>
      <c r="G84">
        <v>540</v>
      </c>
      <c r="H84" s="2">
        <f>B84</f>
        <v>0</v>
      </c>
      <c r="I84" s="7">
        <f>E84-C84</f>
        <v>143</v>
      </c>
      <c r="J84" s="7">
        <f>E96-C96</f>
        <v>0</v>
      </c>
      <c r="K84" s="1" t="e">
        <f>I84/J84*100</f>
        <v>#DIV/0!</v>
      </c>
      <c r="L84" s="7">
        <f>G84-F84</f>
        <v>330</v>
      </c>
      <c r="M84" s="19">
        <f>J84/7*20</f>
        <v>0</v>
      </c>
      <c r="N84" s="1" t="e">
        <f>L84/M84</f>
        <v>#DIV/0!</v>
      </c>
      <c r="O84" s="17"/>
      <c r="P84" s="17"/>
    </row>
    <row r="85" spans="2:16" ht="12.75">
      <c r="B85" t="s">
        <v>111</v>
      </c>
      <c r="C85">
        <v>2622</v>
      </c>
      <c r="E85">
        <v>2806</v>
      </c>
      <c r="F85">
        <v>210</v>
      </c>
      <c r="G85">
        <v>860</v>
      </c>
      <c r="H85" s="2">
        <f>B85</f>
        <v>0</v>
      </c>
      <c r="I85" s="7">
        <f>E85-C85</f>
        <v>184</v>
      </c>
      <c r="J85" s="7">
        <f>E96-C96</f>
        <v>0</v>
      </c>
      <c r="K85" s="1" t="e">
        <f>I85/J85*100</f>
        <v>#DIV/0!</v>
      </c>
      <c r="L85" s="7">
        <f>G85-F85</f>
        <v>650</v>
      </c>
      <c r="M85" s="19">
        <f>J85/7*20</f>
        <v>0</v>
      </c>
      <c r="N85" s="1" t="e">
        <f>L85/M85</f>
        <v>#DIV/0!</v>
      </c>
      <c r="O85" s="17"/>
      <c r="P85" s="17"/>
    </row>
    <row r="86" spans="2:16" ht="12.75">
      <c r="B86" t="s">
        <v>92</v>
      </c>
      <c r="C86">
        <v>909</v>
      </c>
      <c r="E86">
        <v>946</v>
      </c>
      <c r="F86">
        <v>200</v>
      </c>
      <c r="G86">
        <v>450</v>
      </c>
      <c r="H86" s="2">
        <f>B86</f>
        <v>0</v>
      </c>
      <c r="I86" s="7">
        <f>E86-C86</f>
        <v>37</v>
      </c>
      <c r="J86" s="7">
        <f>E96-C96</f>
        <v>0</v>
      </c>
      <c r="K86" s="1" t="e">
        <f>I86/J86*100</f>
        <v>#DIV/0!</v>
      </c>
      <c r="L86" s="7">
        <f>G86-F86</f>
        <v>250</v>
      </c>
      <c r="M86" s="19">
        <f>J86/7*20</f>
        <v>0</v>
      </c>
      <c r="N86" s="1" t="e">
        <f>L86/M86</f>
        <v>#DIV/0!</v>
      </c>
      <c r="O86" s="17"/>
      <c r="P86" s="17"/>
    </row>
    <row r="87" spans="2:16" ht="12.75">
      <c r="B87" t="s">
        <v>33</v>
      </c>
      <c r="C87">
        <v>701</v>
      </c>
      <c r="E87">
        <v>1272</v>
      </c>
      <c r="F87">
        <v>290</v>
      </c>
      <c r="G87">
        <v>920</v>
      </c>
      <c r="H87" s="2">
        <f>B87</f>
        <v>0</v>
      </c>
      <c r="I87" s="7">
        <f>E87-C87</f>
        <v>571</v>
      </c>
      <c r="J87" s="7">
        <f>E96-C96</f>
        <v>0</v>
      </c>
      <c r="K87" s="1" t="e">
        <f>I87/J87*100</f>
        <v>#DIV/0!</v>
      </c>
      <c r="L87" s="7">
        <f>G87-F87</f>
        <v>630</v>
      </c>
      <c r="M87" s="19">
        <f>J87/7*20</f>
        <v>0</v>
      </c>
      <c r="N87" s="1" t="e">
        <f>L87/M87</f>
        <v>#DIV/0!</v>
      </c>
      <c r="O87" s="17"/>
      <c r="P87" s="17"/>
    </row>
    <row r="88" spans="2:17" ht="12.75">
      <c r="B88" t="s">
        <v>112</v>
      </c>
      <c r="C88">
        <v>467</v>
      </c>
      <c r="E88">
        <v>477</v>
      </c>
      <c r="F88">
        <v>60</v>
      </c>
      <c r="G88">
        <v>210</v>
      </c>
      <c r="H88" s="2">
        <f>B88</f>
        <v>0</v>
      </c>
      <c r="I88" s="7">
        <f>E88-C88</f>
        <v>10</v>
      </c>
      <c r="J88" s="7">
        <f>E96-C96</f>
        <v>0</v>
      </c>
      <c r="K88" s="1" t="e">
        <f>I88/J88*100</f>
        <v>#DIV/0!</v>
      </c>
      <c r="L88" s="7">
        <f>G88-F88</f>
        <v>150</v>
      </c>
      <c r="M88" s="19">
        <f>J88/7*20</f>
        <v>0</v>
      </c>
      <c r="N88" s="1" t="e">
        <f>L88/M88</f>
        <v>#DIV/0!</v>
      </c>
      <c r="O88" s="10"/>
      <c r="P88" s="17"/>
      <c r="Q88" t="s">
        <v>134</v>
      </c>
    </row>
    <row r="89" spans="2:16" ht="12.75">
      <c r="B89" t="s">
        <v>46</v>
      </c>
      <c r="C89">
        <v>2982</v>
      </c>
      <c r="E89">
        <v>3207</v>
      </c>
      <c r="F89">
        <v>210</v>
      </c>
      <c r="G89">
        <v>570</v>
      </c>
      <c r="H89" s="2">
        <f>B89</f>
        <v>0</v>
      </c>
      <c r="I89" s="7">
        <f>E89-C89</f>
        <v>225</v>
      </c>
      <c r="J89" s="7">
        <f>E96-C96</f>
        <v>0</v>
      </c>
      <c r="K89" s="1" t="e">
        <f>I89/J89*100</f>
        <v>#DIV/0!</v>
      </c>
      <c r="L89" s="7">
        <f>G89-F89</f>
        <v>360</v>
      </c>
      <c r="M89" s="19">
        <f>J89/7*20</f>
        <v>0</v>
      </c>
      <c r="N89" s="1" t="e">
        <f>L89/M89</f>
        <v>#DIV/0!</v>
      </c>
      <c r="O89" s="17"/>
      <c r="P89" s="17"/>
    </row>
    <row r="90" spans="2:16" ht="12.75">
      <c r="B90" t="s">
        <v>64</v>
      </c>
      <c r="C90">
        <v>2622</v>
      </c>
      <c r="E90">
        <v>2898</v>
      </c>
      <c r="F90">
        <v>190</v>
      </c>
      <c r="G90">
        <v>650</v>
      </c>
      <c r="H90" s="2">
        <f>B90</f>
        <v>0</v>
      </c>
      <c r="I90" s="7">
        <f>E90-C90</f>
        <v>276</v>
      </c>
      <c r="J90" s="7">
        <f>E96-C96</f>
        <v>0</v>
      </c>
      <c r="K90" s="1" t="e">
        <f>I90/J90*100</f>
        <v>#DIV/0!</v>
      </c>
      <c r="L90" s="7">
        <f>G90-F90</f>
        <v>460</v>
      </c>
      <c r="M90" s="19">
        <f>J90/7*20</f>
        <v>0</v>
      </c>
      <c r="N90" s="1" t="e">
        <f>L90/M90</f>
        <v>#DIV/0!</v>
      </c>
      <c r="O90" s="17"/>
      <c r="P90" s="17"/>
    </row>
    <row r="91" spans="2:17" ht="12.75">
      <c r="B91" t="s">
        <v>115</v>
      </c>
      <c r="C91">
        <v>1011</v>
      </c>
      <c r="E91">
        <v>1040</v>
      </c>
      <c r="F91">
        <v>20</v>
      </c>
      <c r="G91">
        <v>80</v>
      </c>
      <c r="H91" s="2">
        <f>B91</f>
        <v>0</v>
      </c>
      <c r="I91" s="7">
        <f>E91-C91</f>
        <v>29</v>
      </c>
      <c r="J91" s="7">
        <f>E96-C96</f>
        <v>0</v>
      </c>
      <c r="K91" s="1" t="e">
        <f>I91/J91*100</f>
        <v>#DIV/0!</v>
      </c>
      <c r="L91" s="7">
        <f>G91-F91</f>
        <v>60</v>
      </c>
      <c r="M91" s="19">
        <f>J91/7*20</f>
        <v>0</v>
      </c>
      <c r="N91" s="1" t="e">
        <f>L91/M91</f>
        <v>#DIV/0!</v>
      </c>
      <c r="O91" s="17"/>
      <c r="P91" s="21"/>
      <c r="Q91" t="s">
        <v>135</v>
      </c>
    </row>
    <row r="92" spans="2:16" ht="12.75">
      <c r="B92" t="s">
        <v>114</v>
      </c>
      <c r="C92">
        <v>980</v>
      </c>
      <c r="E92">
        <v>1078</v>
      </c>
      <c r="F92">
        <v>40</v>
      </c>
      <c r="G92">
        <v>420</v>
      </c>
      <c r="H92" s="2">
        <f>B92</f>
        <v>0</v>
      </c>
      <c r="I92" s="7">
        <f>E92-C92</f>
        <v>98</v>
      </c>
      <c r="J92" s="7">
        <f>E96-C96</f>
        <v>0</v>
      </c>
      <c r="K92" s="1" t="e">
        <f>I92/J92*100</f>
        <v>#DIV/0!</v>
      </c>
      <c r="L92" s="7">
        <f>G92-F92</f>
        <v>380</v>
      </c>
      <c r="M92" s="19">
        <f>J92/7*20</f>
        <v>0</v>
      </c>
      <c r="N92" s="1" t="e">
        <f>L92/M92</f>
        <v>#DIV/0!</v>
      </c>
      <c r="O92" s="17"/>
      <c r="P92" s="17"/>
    </row>
    <row r="93" spans="2:16" ht="12.75">
      <c r="B93" t="s">
        <v>48</v>
      </c>
      <c r="D93">
        <v>2505</v>
      </c>
      <c r="E93">
        <v>2614</v>
      </c>
      <c r="F93">
        <v>0</v>
      </c>
      <c r="G93">
        <v>520</v>
      </c>
      <c r="H93" s="2">
        <f>B93</f>
        <v>0</v>
      </c>
      <c r="I93" s="7">
        <f>E93-D93</f>
        <v>109</v>
      </c>
      <c r="J93">
        <v>20</v>
      </c>
      <c r="K93" s="1">
        <f>I93/J93*100</f>
        <v>545</v>
      </c>
      <c r="L93" s="7">
        <f>G93-F93</f>
        <v>520</v>
      </c>
      <c r="M93" s="19">
        <f>J93/7*20</f>
        <v>57.142857142857146</v>
      </c>
      <c r="N93" s="1">
        <f>L93/M93</f>
        <v>9.1</v>
      </c>
      <c r="O93" s="17"/>
      <c r="P93" s="17"/>
    </row>
    <row r="94" spans="2:16" ht="12.75">
      <c r="B94" t="s">
        <v>50</v>
      </c>
      <c r="D94">
        <v>1350</v>
      </c>
      <c r="E94">
        <v>1413</v>
      </c>
      <c r="F94">
        <v>0</v>
      </c>
      <c r="G94">
        <v>215</v>
      </c>
      <c r="H94" s="2">
        <f>B94</f>
        <v>0</v>
      </c>
      <c r="I94" s="7">
        <f>E94-D94</f>
        <v>63</v>
      </c>
      <c r="J94">
        <v>20</v>
      </c>
      <c r="K94" s="1">
        <f>I94/J94*100</f>
        <v>315</v>
      </c>
      <c r="L94" s="7">
        <f>G94-F94</f>
        <v>215</v>
      </c>
      <c r="M94" s="19">
        <f>J94/7*20</f>
        <v>57.142857142857146</v>
      </c>
      <c r="N94" s="1">
        <f>L94/M94</f>
        <v>3.7624999999999997</v>
      </c>
      <c r="O94" s="17"/>
      <c r="P94" s="17"/>
    </row>
    <row r="95" spans="2:17" ht="12.75">
      <c r="B95" t="s">
        <v>136</v>
      </c>
      <c r="D95" s="15"/>
      <c r="E95">
        <v>2047</v>
      </c>
      <c r="F95">
        <v>0</v>
      </c>
      <c r="G95">
        <v>160</v>
      </c>
      <c r="H95" s="2">
        <f>B95</f>
        <v>0</v>
      </c>
      <c r="I95" s="22"/>
      <c r="J95" s="22">
        <v>18</v>
      </c>
      <c r="K95" s="23">
        <f>I95/J95*100</f>
        <v>0</v>
      </c>
      <c r="L95" s="7">
        <f>G95-F95</f>
        <v>160</v>
      </c>
      <c r="M95" s="19">
        <f>J95/7*20</f>
        <v>51.42857142857143</v>
      </c>
      <c r="N95" s="1">
        <f>L95/M95</f>
        <v>3.111111111111111</v>
      </c>
      <c r="O95" s="24"/>
      <c r="P95" s="17"/>
      <c r="Q95" t="s">
        <v>137</v>
      </c>
    </row>
    <row r="98" spans="1:21" ht="12.75">
      <c r="A98" t="s">
        <v>138</v>
      </c>
      <c r="B98" t="s">
        <v>1</v>
      </c>
      <c r="C98" t="s">
        <v>139</v>
      </c>
      <c r="D98" t="s">
        <v>140</v>
      </c>
      <c r="E98" t="s">
        <v>141</v>
      </c>
      <c r="F98" t="s">
        <v>142</v>
      </c>
      <c r="G98" t="s">
        <v>143</v>
      </c>
      <c r="H98" t="s">
        <v>144</v>
      </c>
      <c r="I98" t="s">
        <v>145</v>
      </c>
      <c r="J98" s="7">
        <f>B98</f>
        <v>0</v>
      </c>
      <c r="K98" t="s">
        <v>146</v>
      </c>
      <c r="L98" t="s">
        <v>147</v>
      </c>
      <c r="M98" t="s">
        <v>125</v>
      </c>
      <c r="N98" t="s">
        <v>9</v>
      </c>
      <c r="O98" t="s">
        <v>148</v>
      </c>
      <c r="P98" t="s">
        <v>149</v>
      </c>
      <c r="Q98" t="s">
        <v>150</v>
      </c>
      <c r="R98" s="7">
        <f>J98</f>
        <v>0</v>
      </c>
      <c r="S98" t="s">
        <v>129</v>
      </c>
      <c r="U98" t="s">
        <v>105</v>
      </c>
    </row>
    <row r="99" spans="2:21" ht="12.75">
      <c r="B99" t="s">
        <v>41</v>
      </c>
      <c r="C99">
        <v>795</v>
      </c>
      <c r="E99">
        <v>795</v>
      </c>
      <c r="F99" s="7">
        <f>E99-C99</f>
        <v>0</v>
      </c>
      <c r="G99" s="7">
        <f>276-264</f>
        <v>12</v>
      </c>
      <c r="H99" s="1">
        <f>F99/G99*100</f>
        <v>0</v>
      </c>
      <c r="I99" s="16"/>
      <c r="J99" s="7">
        <f>B99</f>
        <v>0</v>
      </c>
      <c r="K99">
        <v>0</v>
      </c>
      <c r="L99">
        <v>0</v>
      </c>
      <c r="M99" s="7">
        <f>L99-K99</f>
        <v>0</v>
      </c>
      <c r="N99" s="5">
        <f>(276-264)/7*20</f>
        <v>34.285714285714285</v>
      </c>
      <c r="O99" s="5">
        <f>M99/N99</f>
        <v>0</v>
      </c>
      <c r="P99" s="16"/>
      <c r="Q99" s="16"/>
      <c r="R99" s="7">
        <f>J99</f>
        <v>0</v>
      </c>
      <c r="S99" t="s">
        <v>151</v>
      </c>
      <c r="U99" t="s">
        <v>152</v>
      </c>
    </row>
    <row r="100" spans="2:21" ht="12.75">
      <c r="B100" t="s">
        <v>44</v>
      </c>
      <c r="C100">
        <v>6344</v>
      </c>
      <c r="E100">
        <v>6450</v>
      </c>
      <c r="F100" s="7">
        <f>E100-C100</f>
        <v>106</v>
      </c>
      <c r="G100" s="7">
        <f>276-264</f>
        <v>12</v>
      </c>
      <c r="H100" s="1">
        <f>F100/G100*100</f>
        <v>883.3333333333334</v>
      </c>
      <c r="I100" s="18"/>
      <c r="J100" s="7">
        <f>B100</f>
        <v>0</v>
      </c>
      <c r="K100">
        <v>890</v>
      </c>
      <c r="L100">
        <v>1350</v>
      </c>
      <c r="M100" s="7">
        <f>L100-K100</f>
        <v>460</v>
      </c>
      <c r="N100" s="5">
        <f>(276-264)/7*20</f>
        <v>34.285714285714285</v>
      </c>
      <c r="O100" s="5">
        <f>M100/N100</f>
        <v>13.416666666666668</v>
      </c>
      <c r="P100" s="18"/>
      <c r="Q100" s="18"/>
      <c r="R100" s="7">
        <f>J100</f>
        <v>0</v>
      </c>
      <c r="U100" t="s">
        <v>79</v>
      </c>
    </row>
    <row r="101" spans="2:21" ht="12.75">
      <c r="B101" t="s">
        <v>108</v>
      </c>
      <c r="C101">
        <v>2482</v>
      </c>
      <c r="E101">
        <v>2482</v>
      </c>
      <c r="F101" s="7">
        <f>E101-C101</f>
        <v>0</v>
      </c>
      <c r="G101" s="7">
        <f>276-264</f>
        <v>12</v>
      </c>
      <c r="H101" s="1">
        <f>F101/G101*100</f>
        <v>0</v>
      </c>
      <c r="I101" s="25"/>
      <c r="J101" s="7">
        <f>B101</f>
        <v>0</v>
      </c>
      <c r="K101">
        <v>0</v>
      </c>
      <c r="L101">
        <v>0</v>
      </c>
      <c r="M101" s="7">
        <f>L101-K101</f>
        <v>0</v>
      </c>
      <c r="N101" s="5">
        <f>(276-264)/7*20</f>
        <v>34.285714285714285</v>
      </c>
      <c r="O101" s="5">
        <f>M101/N101</f>
        <v>0</v>
      </c>
      <c r="P101" s="25"/>
      <c r="Q101" s="25"/>
      <c r="R101" s="7">
        <f>J101</f>
        <v>0</v>
      </c>
      <c r="S101" t="s">
        <v>153</v>
      </c>
      <c r="U101" t="s">
        <v>92</v>
      </c>
    </row>
    <row r="102" spans="2:21" ht="12.75">
      <c r="B102" t="s">
        <v>37</v>
      </c>
      <c r="C102">
        <v>6010</v>
      </c>
      <c r="E102">
        <v>6071</v>
      </c>
      <c r="F102" s="7">
        <f>E102-C102</f>
        <v>61</v>
      </c>
      <c r="G102" s="7">
        <f>276-264</f>
        <v>12</v>
      </c>
      <c r="H102" s="1">
        <f>F102/G102*100</f>
        <v>508.3333333333333</v>
      </c>
      <c r="I102" s="18"/>
      <c r="J102" s="7">
        <f>B102</f>
        <v>0</v>
      </c>
      <c r="K102">
        <v>500</v>
      </c>
      <c r="L102">
        <v>710</v>
      </c>
      <c r="M102" s="7">
        <f>L102-K102</f>
        <v>210</v>
      </c>
      <c r="N102" s="5">
        <f>(276-264)/7*20</f>
        <v>34.285714285714285</v>
      </c>
      <c r="O102" s="5">
        <f>M102/N102</f>
        <v>6.125</v>
      </c>
      <c r="P102" s="18"/>
      <c r="Q102" s="18"/>
      <c r="R102" s="7">
        <f>J102</f>
        <v>0</v>
      </c>
      <c r="U102" t="s">
        <v>115</v>
      </c>
    </row>
    <row r="103" spans="2:21" ht="12.75">
      <c r="B103" t="s">
        <v>53</v>
      </c>
      <c r="C103">
        <v>5247</v>
      </c>
      <c r="E103">
        <v>5247</v>
      </c>
      <c r="F103" s="7">
        <f>E103-C103</f>
        <v>0</v>
      </c>
      <c r="G103" s="7">
        <f>276-264</f>
        <v>12</v>
      </c>
      <c r="H103" s="1">
        <f>F103/G103*100</f>
        <v>0</v>
      </c>
      <c r="I103" s="26"/>
      <c r="J103" s="7">
        <f>B103</f>
        <v>0</v>
      </c>
      <c r="K103">
        <v>190</v>
      </c>
      <c r="L103">
        <v>370</v>
      </c>
      <c r="M103" s="7">
        <f>L103-K103</f>
        <v>180</v>
      </c>
      <c r="N103" s="5">
        <f>(276-264)/7*20</f>
        <v>34.285714285714285</v>
      </c>
      <c r="O103" s="5">
        <f>M103/N103</f>
        <v>5.25</v>
      </c>
      <c r="P103" s="18"/>
      <c r="Q103" s="26"/>
      <c r="R103" s="7">
        <f>J103</f>
        <v>0</v>
      </c>
      <c r="S103" t="s">
        <v>154</v>
      </c>
      <c r="U103" t="s">
        <v>155</v>
      </c>
    </row>
    <row r="104" spans="2:18" ht="12.75">
      <c r="B104" t="s">
        <v>42</v>
      </c>
      <c r="C104">
        <v>3190</v>
      </c>
      <c r="E104">
        <v>3243</v>
      </c>
      <c r="F104" s="7">
        <f>E104-C104</f>
        <v>53</v>
      </c>
      <c r="G104" s="7">
        <f>276-264</f>
        <v>12</v>
      </c>
      <c r="H104" s="1">
        <f>F104/G104*100</f>
        <v>441.6666666666667</v>
      </c>
      <c r="I104" s="18"/>
      <c r="J104" s="7">
        <f>B104</f>
        <v>0</v>
      </c>
      <c r="K104">
        <v>590</v>
      </c>
      <c r="L104">
        <v>1180</v>
      </c>
      <c r="M104" s="7">
        <f>L104-K104</f>
        <v>590</v>
      </c>
      <c r="N104" s="5">
        <f>(276-264)/7*20</f>
        <v>34.285714285714285</v>
      </c>
      <c r="O104" s="5">
        <f>M104/N104</f>
        <v>17.208333333333332</v>
      </c>
      <c r="P104" s="18"/>
      <c r="Q104" s="18"/>
      <c r="R104" s="7">
        <f>J104</f>
        <v>0</v>
      </c>
    </row>
    <row r="105" spans="2:18" ht="12.75">
      <c r="B105" t="s">
        <v>25</v>
      </c>
      <c r="C105">
        <v>6440</v>
      </c>
      <c r="E105">
        <v>6505</v>
      </c>
      <c r="F105" s="7">
        <f>E105-C105</f>
        <v>65</v>
      </c>
      <c r="G105" s="7">
        <f>276-264</f>
        <v>12</v>
      </c>
      <c r="H105" s="1">
        <f>F105/G105*100</f>
        <v>541.6666666666667</v>
      </c>
      <c r="I105" s="18"/>
      <c r="J105" s="7">
        <f>B105</f>
        <v>0</v>
      </c>
      <c r="K105">
        <v>560</v>
      </c>
      <c r="L105">
        <v>700</v>
      </c>
      <c r="M105" s="7">
        <f>L105-K105</f>
        <v>140</v>
      </c>
      <c r="N105" s="5">
        <f>(276-264)/7*20</f>
        <v>34.285714285714285</v>
      </c>
      <c r="O105" s="5">
        <f>M105/N105</f>
        <v>4.083333333333333</v>
      </c>
      <c r="P105" s="18"/>
      <c r="Q105" s="18"/>
      <c r="R105" s="7">
        <f>J105</f>
        <v>0</v>
      </c>
    </row>
    <row r="106" spans="2:22" ht="12.75">
      <c r="B106" t="s">
        <v>56</v>
      </c>
      <c r="C106">
        <v>2506</v>
      </c>
      <c r="E106">
        <v>2578</v>
      </c>
      <c r="F106" s="7">
        <f>E106-C106</f>
        <v>72</v>
      </c>
      <c r="G106" s="7">
        <f>276-264</f>
        <v>12</v>
      </c>
      <c r="H106" s="1">
        <f>F106/G106*100</f>
        <v>600</v>
      </c>
      <c r="I106" s="18"/>
      <c r="J106" s="7">
        <f>B106</f>
        <v>0</v>
      </c>
      <c r="K106">
        <v>560</v>
      </c>
      <c r="L106">
        <v>950</v>
      </c>
      <c r="M106" s="7">
        <f>L106-K106</f>
        <v>390</v>
      </c>
      <c r="N106" s="5">
        <f>(276-264)/7*20</f>
        <v>34.285714285714285</v>
      </c>
      <c r="O106" s="5">
        <f>M106/N106</f>
        <v>11.375</v>
      </c>
      <c r="P106" s="18"/>
      <c r="Q106" s="18"/>
      <c r="R106" s="7">
        <f>J106</f>
        <v>0</v>
      </c>
      <c r="V106" s="27" t="s">
        <v>156</v>
      </c>
    </row>
    <row r="107" spans="2:18" ht="12.75">
      <c r="B107" t="s">
        <v>27</v>
      </c>
      <c r="C107">
        <v>5947</v>
      </c>
      <c r="E107">
        <v>6087</v>
      </c>
      <c r="F107" s="7">
        <f>E107-C107</f>
        <v>140</v>
      </c>
      <c r="G107" s="7">
        <f>276-264</f>
        <v>12</v>
      </c>
      <c r="H107" s="1">
        <f>F107/G107*100</f>
        <v>1166.6666666666665</v>
      </c>
      <c r="I107" s="18"/>
      <c r="J107" s="7">
        <f>B107</f>
        <v>0</v>
      </c>
      <c r="K107">
        <v>660</v>
      </c>
      <c r="L107">
        <v>1140</v>
      </c>
      <c r="M107" s="7">
        <f>L107-K107</f>
        <v>480</v>
      </c>
      <c r="N107" s="5">
        <f>(276-264)/7*20</f>
        <v>34.285714285714285</v>
      </c>
      <c r="O107" s="5">
        <f>M107/N107</f>
        <v>14</v>
      </c>
      <c r="P107" s="18"/>
      <c r="Q107" s="18"/>
      <c r="R107" s="7">
        <f>J107</f>
        <v>0</v>
      </c>
    </row>
    <row r="108" spans="2:18" ht="12.75">
      <c r="B108" t="s">
        <v>63</v>
      </c>
      <c r="C108">
        <v>2444</v>
      </c>
      <c r="E108">
        <v>2475</v>
      </c>
      <c r="F108" s="7">
        <f>E108-C108</f>
        <v>31</v>
      </c>
      <c r="G108" s="7">
        <f>276-264</f>
        <v>12</v>
      </c>
      <c r="H108" s="1">
        <f>F108/G108*100</f>
        <v>258.33333333333337</v>
      </c>
      <c r="I108" s="18"/>
      <c r="J108" s="7">
        <f>B108</f>
        <v>0</v>
      </c>
      <c r="K108">
        <v>270</v>
      </c>
      <c r="L108">
        <v>340</v>
      </c>
      <c r="M108" s="7">
        <f>L108-K108</f>
        <v>70</v>
      </c>
      <c r="N108" s="5">
        <f>(276-264)/7*20</f>
        <v>34.285714285714285</v>
      </c>
      <c r="O108" s="5">
        <f>M108/N108</f>
        <v>2.0416666666666665</v>
      </c>
      <c r="P108" s="18"/>
      <c r="Q108" s="18"/>
      <c r="R108" s="7">
        <f>J108</f>
        <v>0</v>
      </c>
    </row>
    <row r="109" spans="2:22" ht="12.75">
      <c r="B109" t="s">
        <v>30</v>
      </c>
      <c r="C109">
        <v>2881</v>
      </c>
      <c r="E109">
        <v>2908</v>
      </c>
      <c r="F109" s="7">
        <f>E109-C109</f>
        <v>27</v>
      </c>
      <c r="G109" s="7">
        <f>276-264</f>
        <v>12</v>
      </c>
      <c r="H109" s="1">
        <f>F109/G109*100</f>
        <v>225</v>
      </c>
      <c r="I109" s="18"/>
      <c r="J109" s="7">
        <f>B109</f>
        <v>0</v>
      </c>
      <c r="K109">
        <v>440</v>
      </c>
      <c r="L109">
        <v>650</v>
      </c>
      <c r="M109" s="7">
        <f>L109-K109</f>
        <v>210</v>
      </c>
      <c r="N109" s="5">
        <f>(276-264)/7*20</f>
        <v>34.285714285714285</v>
      </c>
      <c r="O109" s="5">
        <f>M109/N109</f>
        <v>6.125</v>
      </c>
      <c r="P109" s="18"/>
      <c r="Q109" s="18"/>
      <c r="R109" s="7">
        <f>J109</f>
        <v>0</v>
      </c>
      <c r="V109" s="28" t="s">
        <v>157</v>
      </c>
    </row>
    <row r="110" spans="2:18" ht="12.75">
      <c r="B110" t="s">
        <v>20</v>
      </c>
      <c r="C110">
        <v>4421</v>
      </c>
      <c r="E110">
        <v>4552</v>
      </c>
      <c r="F110" s="7">
        <f>E110-C110</f>
        <v>131</v>
      </c>
      <c r="G110" s="7">
        <f>276-264</f>
        <v>12</v>
      </c>
      <c r="H110" s="1">
        <f>F110/G110*100</f>
        <v>1091.6666666666665</v>
      </c>
      <c r="I110" s="18"/>
      <c r="J110" s="7">
        <f>B110</f>
        <v>0</v>
      </c>
      <c r="K110">
        <v>860</v>
      </c>
      <c r="L110">
        <v>1390</v>
      </c>
      <c r="M110" s="7">
        <f>L110-K110</f>
        <v>530</v>
      </c>
      <c r="N110" s="5">
        <f>(276-264)/7*20</f>
        <v>34.285714285714285</v>
      </c>
      <c r="O110" s="5">
        <f>M110/N110</f>
        <v>15.458333333333334</v>
      </c>
      <c r="P110" s="18"/>
      <c r="Q110" s="18"/>
      <c r="R110" s="7">
        <f>J110</f>
        <v>0</v>
      </c>
    </row>
    <row r="111" spans="2:19" ht="12.75">
      <c r="B111" t="s">
        <v>79</v>
      </c>
      <c r="C111">
        <v>3179</v>
      </c>
      <c r="E111">
        <v>3179</v>
      </c>
      <c r="F111" s="7">
        <f>E111-C111</f>
        <v>0</v>
      </c>
      <c r="G111" s="7">
        <f>276-264</f>
        <v>12</v>
      </c>
      <c r="H111" s="1">
        <f>F111/G111*100</f>
        <v>0</v>
      </c>
      <c r="I111" s="26"/>
      <c r="J111" s="7">
        <f>B111</f>
        <v>0</v>
      </c>
      <c r="K111">
        <v>440</v>
      </c>
      <c r="L111">
        <v>470</v>
      </c>
      <c r="M111" s="7">
        <f>L111-K111</f>
        <v>30</v>
      </c>
      <c r="N111" s="5">
        <f>(276-264)/7*20</f>
        <v>34.285714285714285</v>
      </c>
      <c r="O111" s="5">
        <f>M111/N111</f>
        <v>0.875</v>
      </c>
      <c r="P111" s="26"/>
      <c r="Q111" s="26"/>
      <c r="R111" s="7">
        <f>J111</f>
        <v>0</v>
      </c>
      <c r="S111" t="s">
        <v>158</v>
      </c>
    </row>
    <row r="112" spans="2:18" ht="12.75">
      <c r="B112" t="s">
        <v>29</v>
      </c>
      <c r="C112">
        <v>1197</v>
      </c>
      <c r="E112">
        <v>1244</v>
      </c>
      <c r="F112" s="7">
        <f>E112-C112</f>
        <v>47</v>
      </c>
      <c r="G112" s="7">
        <f>276-264</f>
        <v>12</v>
      </c>
      <c r="H112" s="1">
        <f>F112/G112*100</f>
        <v>391.66666666666663</v>
      </c>
      <c r="I112" s="18"/>
      <c r="J112" s="7">
        <f>B112</f>
        <v>0</v>
      </c>
      <c r="K112">
        <v>210</v>
      </c>
      <c r="L112">
        <v>390</v>
      </c>
      <c r="M112" s="7">
        <f>L112-K112</f>
        <v>180</v>
      </c>
      <c r="N112" s="5">
        <f>(276-264)/7*20</f>
        <v>34.285714285714285</v>
      </c>
      <c r="O112" s="5">
        <f>M112/N112</f>
        <v>5.25</v>
      </c>
      <c r="P112" s="18"/>
      <c r="Q112" s="18"/>
      <c r="R112" s="7">
        <f>J112</f>
        <v>0</v>
      </c>
    </row>
    <row r="113" spans="2:18" ht="12.75">
      <c r="B113" t="s">
        <v>159</v>
      </c>
      <c r="C113">
        <v>6372</v>
      </c>
      <c r="E113">
        <v>6400</v>
      </c>
      <c r="F113" s="7">
        <f>E113-C113</f>
        <v>28</v>
      </c>
      <c r="G113" s="7">
        <f>276-264</f>
        <v>12</v>
      </c>
      <c r="H113" s="1">
        <f>F113/G113*100</f>
        <v>233.33333333333334</v>
      </c>
      <c r="I113" s="18"/>
      <c r="J113" s="7">
        <f>B113</f>
        <v>0</v>
      </c>
      <c r="K113">
        <v>350</v>
      </c>
      <c r="L113">
        <v>500</v>
      </c>
      <c r="M113" s="7">
        <f>L113-K113</f>
        <v>150</v>
      </c>
      <c r="N113" s="5">
        <f>(276-264)/7*20</f>
        <v>34.285714285714285</v>
      </c>
      <c r="O113" s="5">
        <f>M113/N113</f>
        <v>4.375</v>
      </c>
      <c r="P113" s="18"/>
      <c r="Q113" s="18"/>
      <c r="R113" s="7">
        <f>J113</f>
        <v>0</v>
      </c>
    </row>
    <row r="114" spans="2:18" ht="12.75">
      <c r="B114" t="s">
        <v>45</v>
      </c>
      <c r="C114">
        <v>4831</v>
      </c>
      <c r="E114">
        <v>5041</v>
      </c>
      <c r="F114" s="7">
        <f>E114-C114</f>
        <v>210</v>
      </c>
      <c r="G114" s="7">
        <f>276-264</f>
        <v>12</v>
      </c>
      <c r="H114" s="1">
        <f>F114/G114*100</f>
        <v>1750</v>
      </c>
      <c r="I114" s="18"/>
      <c r="J114" s="7">
        <f>B114</f>
        <v>0</v>
      </c>
      <c r="K114">
        <v>820</v>
      </c>
      <c r="L114">
        <v>1300</v>
      </c>
      <c r="M114" s="7">
        <f>L114-K114</f>
        <v>480</v>
      </c>
      <c r="N114" s="5">
        <f>(276-264)/7*20</f>
        <v>34.285714285714285</v>
      </c>
      <c r="O114" s="5">
        <f>M114/N114</f>
        <v>14</v>
      </c>
      <c r="P114" s="18"/>
      <c r="Q114" s="18"/>
      <c r="R114" s="7">
        <f>J114</f>
        <v>0</v>
      </c>
    </row>
    <row r="115" spans="2:18" ht="12.75">
      <c r="B115" t="s">
        <v>160</v>
      </c>
      <c r="C115">
        <v>5198</v>
      </c>
      <c r="E115">
        <v>5493</v>
      </c>
      <c r="F115" s="7">
        <f>E115-C115</f>
        <v>295</v>
      </c>
      <c r="G115" s="7">
        <f>276-264</f>
        <v>12</v>
      </c>
      <c r="H115" s="1">
        <f>F115/G115*100</f>
        <v>2458.333333333333</v>
      </c>
      <c r="I115" s="18"/>
      <c r="J115" s="7">
        <f>B115</f>
        <v>0</v>
      </c>
      <c r="K115">
        <v>1000</v>
      </c>
      <c r="L115">
        <v>1880</v>
      </c>
      <c r="M115" s="7">
        <f>L115-K115</f>
        <v>880</v>
      </c>
      <c r="N115" s="5">
        <f>(276-264)/7*20</f>
        <v>34.285714285714285</v>
      </c>
      <c r="O115" s="5">
        <f>M115/N115</f>
        <v>25.666666666666668</v>
      </c>
      <c r="P115" s="18"/>
      <c r="Q115" s="18"/>
      <c r="R115" s="7">
        <f>J115</f>
        <v>0</v>
      </c>
    </row>
    <row r="116" spans="2:18" ht="12.75">
      <c r="B116" t="s">
        <v>62</v>
      </c>
      <c r="C116">
        <v>7122</v>
      </c>
      <c r="E116">
        <v>7218</v>
      </c>
      <c r="F116" s="7">
        <f>E116-C116</f>
        <v>96</v>
      </c>
      <c r="G116" s="7">
        <f>276-264</f>
        <v>12</v>
      </c>
      <c r="H116" s="1">
        <f>F116/G116*100</f>
        <v>800</v>
      </c>
      <c r="I116" s="18"/>
      <c r="J116" s="7">
        <f>B116</f>
        <v>0</v>
      </c>
      <c r="K116">
        <v>540</v>
      </c>
      <c r="L116">
        <v>920</v>
      </c>
      <c r="M116" s="7">
        <f>L116-K116</f>
        <v>380</v>
      </c>
      <c r="N116" s="5">
        <f>(276-264)/7*20</f>
        <v>34.285714285714285</v>
      </c>
      <c r="O116" s="5">
        <f>M116/N116</f>
        <v>11.083333333333334</v>
      </c>
      <c r="P116" s="18"/>
      <c r="Q116" s="18"/>
      <c r="R116" s="7">
        <f>J116</f>
        <v>0</v>
      </c>
    </row>
    <row r="117" spans="2:19" ht="12.75">
      <c r="B117" t="s">
        <v>92</v>
      </c>
      <c r="C117">
        <v>946</v>
      </c>
      <c r="E117">
        <v>954</v>
      </c>
      <c r="F117" s="7">
        <f>E117-C117</f>
        <v>8</v>
      </c>
      <c r="G117" s="7">
        <f>276-264</f>
        <v>12</v>
      </c>
      <c r="H117" s="1">
        <f>F117/G117*100</f>
        <v>66.66666666666666</v>
      </c>
      <c r="I117" s="26"/>
      <c r="J117" s="7">
        <f>B117</f>
        <v>0</v>
      </c>
      <c r="K117">
        <v>450</v>
      </c>
      <c r="L117">
        <v>550</v>
      </c>
      <c r="M117" s="7">
        <f>L117-K117</f>
        <v>100</v>
      </c>
      <c r="N117" s="5">
        <f>(276-264)/7*20</f>
        <v>34.285714285714285</v>
      </c>
      <c r="O117" s="5">
        <f>M117/N117</f>
        <v>2.916666666666667</v>
      </c>
      <c r="P117" s="18"/>
      <c r="Q117" s="26"/>
      <c r="R117" s="7">
        <f>J117</f>
        <v>0</v>
      </c>
      <c r="S117" t="s">
        <v>154</v>
      </c>
    </row>
    <row r="118" spans="2:18" ht="12.75">
      <c r="B118" t="s">
        <v>33</v>
      </c>
      <c r="C118">
        <v>1272</v>
      </c>
      <c r="E118">
        <v>1539</v>
      </c>
      <c r="F118" s="7">
        <f>E118-C118</f>
        <v>267</v>
      </c>
      <c r="G118" s="7">
        <f>276-264</f>
        <v>12</v>
      </c>
      <c r="H118" s="1">
        <f>F118/G118*100</f>
        <v>2225</v>
      </c>
      <c r="I118" s="18"/>
      <c r="J118" s="7">
        <f>B118</f>
        <v>0</v>
      </c>
      <c r="K118">
        <v>920</v>
      </c>
      <c r="L118">
        <v>1630</v>
      </c>
      <c r="M118" s="7">
        <f>L118-K118</f>
        <v>710</v>
      </c>
      <c r="N118" s="5">
        <f>(276-264)/7*20</f>
        <v>34.285714285714285</v>
      </c>
      <c r="O118" s="5">
        <f>M118/N118</f>
        <v>20.708333333333336</v>
      </c>
      <c r="P118" s="18"/>
      <c r="Q118" s="18"/>
      <c r="R118" s="7">
        <f>J118</f>
        <v>0</v>
      </c>
    </row>
    <row r="119" spans="2:18" ht="12.75">
      <c r="B119" t="s">
        <v>46</v>
      </c>
      <c r="C119">
        <v>3207</v>
      </c>
      <c r="E119">
        <v>3359</v>
      </c>
      <c r="F119" s="7">
        <f>E119-C119</f>
        <v>152</v>
      </c>
      <c r="G119" s="7">
        <f>276-264</f>
        <v>12</v>
      </c>
      <c r="H119" s="1">
        <f>F119/G119*100</f>
        <v>1266.6666666666665</v>
      </c>
      <c r="I119" s="18"/>
      <c r="J119" s="7">
        <f>B119</f>
        <v>0</v>
      </c>
      <c r="K119">
        <v>570</v>
      </c>
      <c r="L119">
        <v>1170</v>
      </c>
      <c r="M119" s="7">
        <f>L119-K119</f>
        <v>600</v>
      </c>
      <c r="N119" s="5">
        <f>(276-264)/7*20</f>
        <v>34.285714285714285</v>
      </c>
      <c r="O119" s="5">
        <f>M119/N119</f>
        <v>17.5</v>
      </c>
      <c r="P119" s="18"/>
      <c r="Q119" s="18"/>
      <c r="R119" s="7">
        <f>J119</f>
        <v>0</v>
      </c>
    </row>
    <row r="120" spans="2:18" ht="12.75">
      <c r="B120" t="s">
        <v>64</v>
      </c>
      <c r="C120">
        <v>2898</v>
      </c>
      <c r="E120">
        <v>3099</v>
      </c>
      <c r="F120" s="7">
        <f>E120-C120</f>
        <v>201</v>
      </c>
      <c r="G120" s="7">
        <f>276-264</f>
        <v>12</v>
      </c>
      <c r="H120" s="1">
        <f>F120/G120*100</f>
        <v>1675</v>
      </c>
      <c r="I120" s="18"/>
      <c r="J120" s="7">
        <f>B120</f>
        <v>0</v>
      </c>
      <c r="K120">
        <v>650</v>
      </c>
      <c r="L120">
        <v>1320</v>
      </c>
      <c r="M120" s="7">
        <f>L120-K120</f>
        <v>670</v>
      </c>
      <c r="N120" s="5">
        <f>(276-264)/7*20</f>
        <v>34.285714285714285</v>
      </c>
      <c r="O120" s="5">
        <f>M120/N120</f>
        <v>19.541666666666668</v>
      </c>
      <c r="P120" s="18"/>
      <c r="Q120" s="18"/>
      <c r="R120" s="7">
        <f>J120</f>
        <v>0</v>
      </c>
    </row>
    <row r="121" spans="2:18" ht="12.75">
      <c r="B121" t="s">
        <v>114</v>
      </c>
      <c r="C121">
        <v>1078</v>
      </c>
      <c r="E121">
        <v>1115</v>
      </c>
      <c r="F121" s="7">
        <f>E121-C121</f>
        <v>37</v>
      </c>
      <c r="G121" s="7">
        <f>276-264</f>
        <v>12</v>
      </c>
      <c r="H121" s="1">
        <f>F121/G121*100</f>
        <v>308.33333333333337</v>
      </c>
      <c r="I121" s="18"/>
      <c r="J121" s="7">
        <f>B121</f>
        <v>0</v>
      </c>
      <c r="K121">
        <v>420</v>
      </c>
      <c r="L121">
        <v>580</v>
      </c>
      <c r="M121" s="7">
        <f>L121-K121</f>
        <v>160</v>
      </c>
      <c r="N121" s="5">
        <f>(276-264)/7*20</f>
        <v>34.285714285714285</v>
      </c>
      <c r="O121" s="5">
        <f>M121/N121</f>
        <v>4.666666666666667</v>
      </c>
      <c r="P121" s="18"/>
      <c r="Q121" s="18"/>
      <c r="R121" s="7">
        <f>J121</f>
        <v>0</v>
      </c>
    </row>
    <row r="122" spans="2:19" ht="12.75">
      <c r="B122" t="s">
        <v>161</v>
      </c>
      <c r="C122">
        <v>1040</v>
      </c>
      <c r="E122">
        <v>1042</v>
      </c>
      <c r="F122" s="7">
        <f>E122-C122</f>
        <v>2</v>
      </c>
      <c r="G122" s="7">
        <f>276-264</f>
        <v>12</v>
      </c>
      <c r="H122" s="1">
        <f>F122/G122*100</f>
        <v>16.666666666666664</v>
      </c>
      <c r="I122" s="26"/>
      <c r="J122" s="7">
        <f>B122</f>
        <v>0</v>
      </c>
      <c r="K122">
        <v>80</v>
      </c>
      <c r="L122">
        <v>110</v>
      </c>
      <c r="M122" s="7">
        <f>L122-K122</f>
        <v>30</v>
      </c>
      <c r="N122" s="5">
        <f>(276-264)/7*20</f>
        <v>34.285714285714285</v>
      </c>
      <c r="O122" s="5">
        <f>M122/N122</f>
        <v>0.875</v>
      </c>
      <c r="P122" s="26"/>
      <c r="Q122" s="26"/>
      <c r="R122" s="7">
        <f>J122</f>
        <v>0</v>
      </c>
      <c r="S122" t="s">
        <v>154</v>
      </c>
    </row>
    <row r="123" spans="2:22" ht="12.75">
      <c r="B123" t="s">
        <v>48</v>
      </c>
      <c r="C123">
        <v>2614</v>
      </c>
      <c r="E123">
        <v>2689</v>
      </c>
      <c r="F123" s="7">
        <f>E123-C123</f>
        <v>75</v>
      </c>
      <c r="G123" s="7">
        <f>276-264</f>
        <v>12</v>
      </c>
      <c r="H123" s="1">
        <f>F123/G123*100</f>
        <v>625</v>
      </c>
      <c r="I123" s="18"/>
      <c r="J123" s="7">
        <f>B123</f>
        <v>0</v>
      </c>
      <c r="K123">
        <v>520</v>
      </c>
      <c r="L123">
        <v>960</v>
      </c>
      <c r="M123" s="7">
        <f>L123-K123</f>
        <v>440</v>
      </c>
      <c r="N123" s="5">
        <f>(276-264)/7*20</f>
        <v>34.285714285714285</v>
      </c>
      <c r="O123" s="5">
        <f>M123/N123</f>
        <v>12.833333333333334</v>
      </c>
      <c r="P123" s="18"/>
      <c r="Q123" s="18"/>
      <c r="R123" s="7">
        <f>J123</f>
        <v>0</v>
      </c>
      <c r="V123" s="4"/>
    </row>
    <row r="124" spans="2:18" ht="12.75">
      <c r="B124" t="s">
        <v>50</v>
      </c>
      <c r="C124">
        <v>1413</v>
      </c>
      <c r="E124">
        <v>1458</v>
      </c>
      <c r="F124" s="7">
        <f>E124-C124</f>
        <v>45</v>
      </c>
      <c r="G124" s="7">
        <f>276-264</f>
        <v>12</v>
      </c>
      <c r="H124" s="1">
        <f>F124/G124*100</f>
        <v>375</v>
      </c>
      <c r="I124" s="18"/>
      <c r="J124" s="7">
        <f>B124</f>
        <v>0</v>
      </c>
      <c r="K124">
        <v>215</v>
      </c>
      <c r="L124">
        <v>405</v>
      </c>
      <c r="M124" s="7">
        <f>L124-K124</f>
        <v>190</v>
      </c>
      <c r="N124" s="5">
        <f>(276-264)/7*20</f>
        <v>34.285714285714285</v>
      </c>
      <c r="O124" s="5">
        <f>M124/N124</f>
        <v>5.541666666666667</v>
      </c>
      <c r="P124" s="18"/>
      <c r="Q124" s="18"/>
      <c r="R124" s="7">
        <f>J124</f>
        <v>0</v>
      </c>
    </row>
    <row r="125" spans="2:19" ht="12.75">
      <c r="B125" t="s">
        <v>136</v>
      </c>
      <c r="C125">
        <v>2047</v>
      </c>
      <c r="E125">
        <v>2051</v>
      </c>
      <c r="F125" s="7">
        <f>E125-C125</f>
        <v>4</v>
      </c>
      <c r="G125" s="7">
        <f>276-264</f>
        <v>12</v>
      </c>
      <c r="H125" s="1">
        <f>F125/G125*100</f>
        <v>33.33333333333333</v>
      </c>
      <c r="I125" s="26"/>
      <c r="J125" s="7">
        <f>B125</f>
        <v>0</v>
      </c>
      <c r="K125">
        <v>160</v>
      </c>
      <c r="L125">
        <v>290</v>
      </c>
      <c r="M125" s="7">
        <f>L125-K125</f>
        <v>130</v>
      </c>
      <c r="N125" s="5">
        <f>(276-264)/7*20</f>
        <v>34.285714285714285</v>
      </c>
      <c r="O125" s="5">
        <f>M125/N125</f>
        <v>3.791666666666667</v>
      </c>
      <c r="P125" s="18"/>
      <c r="Q125" s="26"/>
      <c r="R125" s="7">
        <f>J125</f>
        <v>0</v>
      </c>
      <c r="S125" t="s">
        <v>162</v>
      </c>
    </row>
    <row r="126" spans="2:18" ht="12.75">
      <c r="B126" t="s">
        <v>163</v>
      </c>
      <c r="D126">
        <v>726</v>
      </c>
      <c r="E126">
        <v>824</v>
      </c>
      <c r="F126" s="7">
        <f>E126-D126</f>
        <v>98</v>
      </c>
      <c r="G126" s="7">
        <f>276-264</f>
        <v>12</v>
      </c>
      <c r="H126" s="1">
        <f>F126/G126*100</f>
        <v>816.6666666666666</v>
      </c>
      <c r="I126" s="18"/>
      <c r="J126" s="7">
        <f>B126</f>
        <v>0</v>
      </c>
      <c r="K126">
        <v>0</v>
      </c>
      <c r="L126">
        <v>460</v>
      </c>
      <c r="M126" s="7">
        <f>L126-K126</f>
        <v>460</v>
      </c>
      <c r="N126" s="5">
        <f>(276-264)/7*20</f>
        <v>34.285714285714285</v>
      </c>
      <c r="O126" s="5">
        <f>M126/N126</f>
        <v>13.416666666666668</v>
      </c>
      <c r="P126" s="18"/>
      <c r="Q126" s="18"/>
      <c r="R126" s="7">
        <f>J126</f>
        <v>0</v>
      </c>
    </row>
    <row r="127" spans="2:18" ht="12.75">
      <c r="B127" t="s">
        <v>21</v>
      </c>
      <c r="D127">
        <v>606</v>
      </c>
      <c r="E127">
        <v>660</v>
      </c>
      <c r="F127" s="7">
        <f>E127-D127</f>
        <v>54</v>
      </c>
      <c r="G127" s="7">
        <f>276-264</f>
        <v>12</v>
      </c>
      <c r="H127" s="1">
        <f>F127/G127*100</f>
        <v>450</v>
      </c>
      <c r="I127" s="18"/>
      <c r="J127" s="7">
        <f>B127</f>
        <v>0</v>
      </c>
      <c r="K127">
        <v>0</v>
      </c>
      <c r="L127">
        <v>260</v>
      </c>
      <c r="M127" s="7">
        <f>L127-K127</f>
        <v>260</v>
      </c>
      <c r="N127" s="5">
        <f>(276-264)/7*20</f>
        <v>34.285714285714285</v>
      </c>
      <c r="O127" s="5">
        <f>M127/N127</f>
        <v>7.583333333333334</v>
      </c>
      <c r="P127" s="18"/>
      <c r="Q127" s="18"/>
      <c r="R127" s="7">
        <f>J127</f>
        <v>0</v>
      </c>
    </row>
    <row r="128" ht="12.75">
      <c r="V128" s="29" t="s">
        <v>164</v>
      </c>
    </row>
    <row r="130" spans="1:20" ht="12.75">
      <c r="A130" t="s">
        <v>165</v>
      </c>
      <c r="B130" t="s">
        <v>1</v>
      </c>
      <c r="C130" t="s">
        <v>166</v>
      </c>
      <c r="D130" t="s">
        <v>167</v>
      </c>
      <c r="E130" t="s">
        <v>168</v>
      </c>
      <c r="F130" t="s">
        <v>142</v>
      </c>
      <c r="G130" t="s">
        <v>169</v>
      </c>
      <c r="H130" t="s">
        <v>15</v>
      </c>
      <c r="I130" t="s">
        <v>170</v>
      </c>
      <c r="J130" s="7">
        <f>B130</f>
        <v>0</v>
      </c>
      <c r="K130" t="s">
        <v>171</v>
      </c>
      <c r="L130" t="s">
        <v>147</v>
      </c>
      <c r="M130" t="s">
        <v>172</v>
      </c>
      <c r="N130" t="s">
        <v>173</v>
      </c>
      <c r="O130" t="s">
        <v>174</v>
      </c>
      <c r="P130" t="s">
        <v>149</v>
      </c>
      <c r="Q130" s="7">
        <f>I130</f>
        <v>0</v>
      </c>
      <c r="R130" s="7">
        <f>B130</f>
        <v>0</v>
      </c>
      <c r="S130" t="s">
        <v>129</v>
      </c>
      <c r="T130" t="s">
        <v>175</v>
      </c>
    </row>
    <row r="131" spans="2:18" ht="12.75">
      <c r="B131" t="s">
        <v>41</v>
      </c>
      <c r="C131">
        <v>795</v>
      </c>
      <c r="E131">
        <v>795</v>
      </c>
      <c r="F131" s="7">
        <f>E131-C131</f>
        <v>0</v>
      </c>
      <c r="G131" s="7">
        <f>306-276</f>
        <v>30</v>
      </c>
      <c r="H131" s="30">
        <f>F131/G131*100</f>
        <v>0</v>
      </c>
      <c r="I131" s="16"/>
      <c r="J131" s="7">
        <f>B131</f>
        <v>0</v>
      </c>
      <c r="K131">
        <v>0</v>
      </c>
      <c r="L131">
        <v>0</v>
      </c>
      <c r="M131" s="7">
        <f>L131-K131</f>
        <v>0</v>
      </c>
      <c r="N131" s="5">
        <f>G131/7*20</f>
        <v>85.71428571428571</v>
      </c>
      <c r="O131" s="5">
        <f>M131/N131</f>
        <v>0</v>
      </c>
      <c r="P131" s="16"/>
      <c r="Q131" s="16"/>
      <c r="R131" s="7">
        <f>B131</f>
        <v>0</v>
      </c>
    </row>
    <row r="132" spans="2:20" ht="12.75">
      <c r="B132" t="s">
        <v>44</v>
      </c>
      <c r="C132">
        <v>6450</v>
      </c>
      <c r="E132">
        <v>6614</v>
      </c>
      <c r="F132" s="7">
        <f>E132-C132</f>
        <v>164</v>
      </c>
      <c r="G132" s="7">
        <f>306-276</f>
        <v>30</v>
      </c>
      <c r="H132" s="30">
        <f>F132/G132*100</f>
        <v>546.6666666666666</v>
      </c>
      <c r="I132" s="17"/>
      <c r="J132" s="7">
        <f>B132</f>
        <v>0</v>
      </c>
      <c r="K132">
        <v>1350</v>
      </c>
      <c r="L132">
        <v>2130</v>
      </c>
      <c r="M132" s="7">
        <f>L132-K132</f>
        <v>780</v>
      </c>
      <c r="N132" s="5">
        <f>G132/7*20</f>
        <v>85.71428571428571</v>
      </c>
      <c r="O132" s="5">
        <f>M132/N132</f>
        <v>9.100000000000001</v>
      </c>
      <c r="P132" s="17"/>
      <c r="Q132" s="17"/>
      <c r="R132" s="7">
        <f>B132</f>
        <v>0</v>
      </c>
      <c r="T132" t="s">
        <v>176</v>
      </c>
    </row>
    <row r="133" spans="2:20" ht="12.75">
      <c r="B133" t="s">
        <v>37</v>
      </c>
      <c r="C133">
        <v>6071</v>
      </c>
      <c r="E133">
        <v>6219</v>
      </c>
      <c r="F133" s="7">
        <f>E133-C133</f>
        <v>148</v>
      </c>
      <c r="G133" s="7">
        <f>306-276</f>
        <v>30</v>
      </c>
      <c r="H133" s="30">
        <f>F133/G133*100</f>
        <v>493.33333333333337</v>
      </c>
      <c r="I133" s="17"/>
      <c r="J133" s="7">
        <f>B133</f>
        <v>0</v>
      </c>
      <c r="K133">
        <v>710</v>
      </c>
      <c r="L133">
        <v>1320</v>
      </c>
      <c r="M133" s="7">
        <f>L133-K133</f>
        <v>610</v>
      </c>
      <c r="N133" s="5">
        <f>G133/7*20</f>
        <v>85.71428571428571</v>
      </c>
      <c r="O133" s="5">
        <f>M133/N133</f>
        <v>7.116666666666667</v>
      </c>
      <c r="P133" s="17"/>
      <c r="Q133" s="17"/>
      <c r="R133" s="7">
        <f>B133</f>
        <v>0</v>
      </c>
      <c r="T133" t="s">
        <v>177</v>
      </c>
    </row>
    <row r="134" spans="2:20" ht="12.75">
      <c r="B134" t="s">
        <v>42</v>
      </c>
      <c r="C134">
        <v>3243</v>
      </c>
      <c r="E134">
        <v>3354</v>
      </c>
      <c r="F134" s="7">
        <f>E134-C134</f>
        <v>111</v>
      </c>
      <c r="G134" s="7">
        <f>306-276</f>
        <v>30</v>
      </c>
      <c r="H134" s="30">
        <f>F134/G134*100</f>
        <v>370</v>
      </c>
      <c r="I134" s="17"/>
      <c r="J134" s="7">
        <f>B134</f>
        <v>0</v>
      </c>
      <c r="K134">
        <v>1180</v>
      </c>
      <c r="L134">
        <v>3090</v>
      </c>
      <c r="M134" s="7">
        <f>L134-K134</f>
        <v>1910</v>
      </c>
      <c r="N134" s="5">
        <f>G134/7*20</f>
        <v>85.71428571428571</v>
      </c>
      <c r="O134" s="5">
        <f>M134/N134</f>
        <v>22.283333333333335</v>
      </c>
      <c r="P134" s="17"/>
      <c r="Q134" s="17"/>
      <c r="R134" s="7">
        <f>B134</f>
        <v>0</v>
      </c>
      <c r="T134" t="s">
        <v>178</v>
      </c>
    </row>
    <row r="135" spans="2:18" ht="12.75">
      <c r="B135" t="s">
        <v>25</v>
      </c>
      <c r="C135">
        <v>6505</v>
      </c>
      <c r="E135">
        <v>6638</v>
      </c>
      <c r="F135" s="7">
        <f>E135-C135</f>
        <v>133</v>
      </c>
      <c r="G135" s="7">
        <f>306-276</f>
        <v>30</v>
      </c>
      <c r="H135" s="30">
        <f>F135/G135*100</f>
        <v>443.33333333333337</v>
      </c>
      <c r="I135" s="17"/>
      <c r="J135" s="7">
        <f>B135</f>
        <v>0</v>
      </c>
      <c r="K135">
        <v>700</v>
      </c>
      <c r="L135">
        <v>1580</v>
      </c>
      <c r="M135" s="7">
        <f>L135-K135</f>
        <v>880</v>
      </c>
      <c r="N135" s="5">
        <f>G135/7*20</f>
        <v>85.71428571428571</v>
      </c>
      <c r="O135" s="5">
        <f>M135/N135</f>
        <v>10.266666666666667</v>
      </c>
      <c r="P135" s="17"/>
      <c r="Q135" s="17"/>
      <c r="R135" s="7">
        <f>B135</f>
        <v>0</v>
      </c>
    </row>
    <row r="136" spans="2:19" ht="12.75">
      <c r="B136" t="s">
        <v>56</v>
      </c>
      <c r="C136">
        <v>2578</v>
      </c>
      <c r="E136">
        <v>2629</v>
      </c>
      <c r="F136" s="7">
        <f>E136-C136</f>
        <v>51</v>
      </c>
      <c r="G136" s="7">
        <f>306-276</f>
        <v>30</v>
      </c>
      <c r="H136" s="30">
        <f>F136/G136*100</f>
        <v>170</v>
      </c>
      <c r="I136" s="17"/>
      <c r="J136" s="7">
        <f>B136</f>
        <v>0</v>
      </c>
      <c r="K136">
        <v>950</v>
      </c>
      <c r="L136">
        <v>1230</v>
      </c>
      <c r="M136" s="7">
        <f>L136-K136</f>
        <v>280</v>
      </c>
      <c r="N136" s="5">
        <f>G136/7*20</f>
        <v>85.71428571428571</v>
      </c>
      <c r="O136" s="5">
        <f>M136/N136</f>
        <v>3.266666666666667</v>
      </c>
      <c r="P136" s="17"/>
      <c r="Q136" s="17"/>
      <c r="R136" s="7">
        <f>B136</f>
        <v>0</v>
      </c>
      <c r="S136" s="27" t="s">
        <v>156</v>
      </c>
    </row>
    <row r="137" spans="2:18" ht="12.75">
      <c r="B137" t="s">
        <v>27</v>
      </c>
      <c r="C137">
        <v>6087</v>
      </c>
      <c r="E137">
        <v>6393</v>
      </c>
      <c r="F137" s="7">
        <f>E137-C137</f>
        <v>306</v>
      </c>
      <c r="G137" s="7">
        <f>306-276</f>
        <v>30</v>
      </c>
      <c r="H137" s="30">
        <f>F137/G137*100</f>
        <v>1019.9999999999999</v>
      </c>
      <c r="I137" s="17"/>
      <c r="J137" s="7">
        <f>B137</f>
        <v>0</v>
      </c>
      <c r="K137">
        <v>1140</v>
      </c>
      <c r="L137">
        <v>2440</v>
      </c>
      <c r="M137" s="7">
        <f>L137-K137</f>
        <v>1300</v>
      </c>
      <c r="N137" s="5">
        <f>G137/7*20</f>
        <v>85.71428571428571</v>
      </c>
      <c r="O137" s="5">
        <f>M137/N137</f>
        <v>15.166666666666668</v>
      </c>
      <c r="P137" s="17"/>
      <c r="Q137" s="17"/>
      <c r="R137" s="7">
        <f>B137</f>
        <v>0</v>
      </c>
    </row>
    <row r="138" spans="2:18" ht="12.75">
      <c r="B138" t="s">
        <v>76</v>
      </c>
      <c r="C138">
        <v>2475</v>
      </c>
      <c r="E138">
        <v>2634</v>
      </c>
      <c r="F138" s="7">
        <f>E138-C138</f>
        <v>159</v>
      </c>
      <c r="G138" s="7">
        <f>306-276</f>
        <v>30</v>
      </c>
      <c r="H138" s="30">
        <f>F138/G138*100</f>
        <v>530</v>
      </c>
      <c r="I138" s="17"/>
      <c r="J138" s="7">
        <f>B138</f>
        <v>0</v>
      </c>
      <c r="K138">
        <v>340</v>
      </c>
      <c r="L138">
        <v>740</v>
      </c>
      <c r="M138" s="7">
        <f>L138-K138</f>
        <v>400</v>
      </c>
      <c r="N138" s="5">
        <f>G138/7*20</f>
        <v>85.71428571428571</v>
      </c>
      <c r="O138" s="5">
        <f>M138/N138</f>
        <v>4.666666666666667</v>
      </c>
      <c r="P138" s="17"/>
      <c r="Q138" s="17"/>
      <c r="R138" s="7">
        <f>B138</f>
        <v>0</v>
      </c>
    </row>
    <row r="139" spans="2:19" ht="12.75">
      <c r="B139" t="s">
        <v>77</v>
      </c>
      <c r="C139">
        <v>2908</v>
      </c>
      <c r="E139">
        <v>2929</v>
      </c>
      <c r="F139" s="7">
        <f>E139-C139</f>
        <v>21</v>
      </c>
      <c r="G139" s="7">
        <f>306-276</f>
        <v>30</v>
      </c>
      <c r="H139" s="30">
        <f>F139/G139*100</f>
        <v>70</v>
      </c>
      <c r="I139" s="10"/>
      <c r="J139" s="7">
        <f>B139</f>
        <v>0</v>
      </c>
      <c r="K139">
        <v>650</v>
      </c>
      <c r="L139">
        <v>710</v>
      </c>
      <c r="M139" s="7">
        <f>L139-K139</f>
        <v>60</v>
      </c>
      <c r="N139" s="5">
        <f>G139/7*20</f>
        <v>85.71428571428571</v>
      </c>
      <c r="O139" s="5">
        <f>M139/N139</f>
        <v>0.7000000000000001</v>
      </c>
      <c r="P139" s="10"/>
      <c r="Q139" s="10"/>
      <c r="R139" s="7">
        <f>B139</f>
        <v>0</v>
      </c>
      <c r="S139" s="28" t="s">
        <v>157</v>
      </c>
    </row>
    <row r="140" spans="2:18" ht="12.75">
      <c r="B140" t="s">
        <v>20</v>
      </c>
      <c r="C140">
        <v>4552</v>
      </c>
      <c r="E140">
        <v>4908</v>
      </c>
      <c r="F140" s="7">
        <f>E140-C140</f>
        <v>356</v>
      </c>
      <c r="G140" s="7">
        <f>306-276</f>
        <v>30</v>
      </c>
      <c r="H140" s="30">
        <f>F140/G140*100</f>
        <v>1186.6666666666667</v>
      </c>
      <c r="I140" s="17"/>
      <c r="J140" s="7">
        <f>B140</f>
        <v>0</v>
      </c>
      <c r="K140">
        <v>1390</v>
      </c>
      <c r="L140">
        <v>2730</v>
      </c>
      <c r="M140" s="7">
        <f>L140-K140</f>
        <v>1340</v>
      </c>
      <c r="N140" s="5">
        <f>G140/7*20</f>
        <v>85.71428571428571</v>
      </c>
      <c r="O140" s="5">
        <f>M140/N140</f>
        <v>15.633333333333335</v>
      </c>
      <c r="P140" s="17"/>
      <c r="Q140" s="17"/>
      <c r="R140" s="7">
        <f>B140</f>
        <v>0</v>
      </c>
    </row>
    <row r="141" spans="2:18" ht="12.75">
      <c r="B141" t="s">
        <v>29</v>
      </c>
      <c r="C141">
        <v>1244</v>
      </c>
      <c r="E141">
        <v>1334</v>
      </c>
      <c r="F141" s="7">
        <f>E141-C141</f>
        <v>90</v>
      </c>
      <c r="G141" s="7">
        <f>306-276</f>
        <v>30</v>
      </c>
      <c r="H141" s="30">
        <f>F141/G141*100</f>
        <v>300</v>
      </c>
      <c r="I141" s="17"/>
      <c r="J141" s="7">
        <f>B141</f>
        <v>0</v>
      </c>
      <c r="K141">
        <v>390</v>
      </c>
      <c r="L141">
        <v>940</v>
      </c>
      <c r="M141" s="7">
        <f>L141-K141</f>
        <v>550</v>
      </c>
      <c r="N141" s="5">
        <f>G141/7*20</f>
        <v>85.71428571428571</v>
      </c>
      <c r="O141" s="5">
        <f>M141/N141</f>
        <v>6.416666666666667</v>
      </c>
      <c r="P141" s="17"/>
      <c r="Q141" s="17"/>
      <c r="R141" s="7">
        <f>B141</f>
        <v>0</v>
      </c>
    </row>
    <row r="142" spans="2:18" ht="12.75">
      <c r="B142" t="s">
        <v>32</v>
      </c>
      <c r="C142">
        <v>6400</v>
      </c>
      <c r="E142">
        <v>6623</v>
      </c>
      <c r="F142" s="7">
        <f>E142-C142</f>
        <v>223</v>
      </c>
      <c r="G142" s="7">
        <f>306-276</f>
        <v>30</v>
      </c>
      <c r="H142" s="30">
        <f>F142/G142*100</f>
        <v>743.3333333333334</v>
      </c>
      <c r="I142" s="17"/>
      <c r="J142" s="7">
        <f>B142</f>
        <v>0</v>
      </c>
      <c r="K142">
        <v>500</v>
      </c>
      <c r="L142">
        <v>850</v>
      </c>
      <c r="M142" s="7">
        <f>L142-K142</f>
        <v>350</v>
      </c>
      <c r="N142" s="5">
        <f>G142/7*20</f>
        <v>85.71428571428571</v>
      </c>
      <c r="O142" s="5">
        <f>M142/N142</f>
        <v>4.083333333333334</v>
      </c>
      <c r="P142" s="17"/>
      <c r="Q142" s="17"/>
      <c r="R142" s="7">
        <f>B142</f>
        <v>0</v>
      </c>
    </row>
    <row r="143" spans="2:18" ht="12.75">
      <c r="B143" t="s">
        <v>45</v>
      </c>
      <c r="C143">
        <v>5041</v>
      </c>
      <c r="E143">
        <v>5421</v>
      </c>
      <c r="F143" s="7">
        <f>E143-C143</f>
        <v>380</v>
      </c>
      <c r="G143" s="7">
        <f>306-276</f>
        <v>30</v>
      </c>
      <c r="H143" s="30">
        <f>F143/G143*100</f>
        <v>1266.6666666666665</v>
      </c>
      <c r="I143" s="17"/>
      <c r="J143" s="7">
        <f>B143</f>
        <v>0</v>
      </c>
      <c r="K143">
        <v>1300</v>
      </c>
      <c r="L143">
        <v>2060</v>
      </c>
      <c r="M143" s="7">
        <f>L143-K143</f>
        <v>760</v>
      </c>
      <c r="N143" s="5">
        <f>G143/7*20</f>
        <v>85.71428571428571</v>
      </c>
      <c r="O143" s="5">
        <f>M143/N143</f>
        <v>8.866666666666667</v>
      </c>
      <c r="P143" s="17"/>
      <c r="Q143" s="17"/>
      <c r="R143" s="7">
        <f>B143</f>
        <v>0</v>
      </c>
    </row>
    <row r="144" spans="2:18" ht="12.75">
      <c r="B144" t="s">
        <v>47</v>
      </c>
      <c r="C144">
        <v>5493</v>
      </c>
      <c r="E144">
        <v>6087</v>
      </c>
      <c r="F144" s="7">
        <f>E144-C144</f>
        <v>594</v>
      </c>
      <c r="G144" s="7">
        <f>306-276</f>
        <v>30</v>
      </c>
      <c r="H144" s="30">
        <f>F144/G144*100</f>
        <v>1980</v>
      </c>
      <c r="I144" s="17"/>
      <c r="J144" s="7">
        <f>B144</f>
        <v>0</v>
      </c>
      <c r="K144">
        <v>1880</v>
      </c>
      <c r="L144">
        <v>3010</v>
      </c>
      <c r="M144" s="7">
        <f>L144-K144</f>
        <v>1130</v>
      </c>
      <c r="N144" s="5">
        <f>G144/7*20</f>
        <v>85.71428571428571</v>
      </c>
      <c r="O144" s="5">
        <f>M144/N144</f>
        <v>13.183333333333334</v>
      </c>
      <c r="P144" s="17"/>
      <c r="Q144" s="17"/>
      <c r="R144" s="7">
        <f>B144</f>
        <v>0</v>
      </c>
    </row>
    <row r="145" spans="2:18" ht="12.75">
      <c r="B145" t="s">
        <v>62</v>
      </c>
      <c r="C145">
        <v>7218</v>
      </c>
      <c r="E145">
        <v>7483</v>
      </c>
      <c r="F145" s="7">
        <f>E145-C145</f>
        <v>265</v>
      </c>
      <c r="G145" s="7">
        <f>306-276</f>
        <v>30</v>
      </c>
      <c r="H145" s="30">
        <f>F145/G145*100</f>
        <v>883.3333333333334</v>
      </c>
      <c r="I145" s="17"/>
      <c r="J145" s="7">
        <f>B145</f>
        <v>0</v>
      </c>
      <c r="K145">
        <v>920</v>
      </c>
      <c r="L145">
        <v>1590</v>
      </c>
      <c r="M145" s="7">
        <f>L145-K145</f>
        <v>670</v>
      </c>
      <c r="N145" s="5">
        <f>G145/7*20</f>
        <v>85.71428571428571</v>
      </c>
      <c r="O145" s="5">
        <f>M145/N145</f>
        <v>7.816666666666667</v>
      </c>
      <c r="P145" s="17"/>
      <c r="Q145" s="17"/>
      <c r="R145" s="7">
        <f>B145</f>
        <v>0</v>
      </c>
    </row>
    <row r="146" spans="2:18" ht="12.75">
      <c r="B146" t="s">
        <v>179</v>
      </c>
      <c r="C146">
        <v>1539</v>
      </c>
      <c r="E146">
        <v>2259</v>
      </c>
      <c r="F146" s="7">
        <f>E146-C146</f>
        <v>720</v>
      </c>
      <c r="G146" s="7">
        <f>306-276</f>
        <v>30</v>
      </c>
      <c r="H146" s="30">
        <f>F146/G146*100</f>
        <v>2400</v>
      </c>
      <c r="I146" s="17"/>
      <c r="J146" s="7">
        <f>B146</f>
        <v>0</v>
      </c>
      <c r="K146">
        <v>1630</v>
      </c>
      <c r="L146">
        <v>3000</v>
      </c>
      <c r="M146" s="7">
        <f>L146-K146</f>
        <v>1370</v>
      </c>
      <c r="N146" s="5">
        <f>G146/7*20</f>
        <v>85.71428571428571</v>
      </c>
      <c r="O146" s="5">
        <f>M146/N146</f>
        <v>15.983333333333334</v>
      </c>
      <c r="P146" s="17"/>
      <c r="Q146" s="17"/>
      <c r="R146" s="7">
        <f>B146</f>
        <v>0</v>
      </c>
    </row>
    <row r="147" spans="2:18" ht="12.75">
      <c r="B147" t="s">
        <v>180</v>
      </c>
      <c r="C147">
        <v>3359</v>
      </c>
      <c r="E147">
        <v>3719</v>
      </c>
      <c r="F147" s="7">
        <f>E147-C147</f>
        <v>360</v>
      </c>
      <c r="G147" s="7">
        <f>306-276</f>
        <v>30</v>
      </c>
      <c r="H147" s="30">
        <f>F147/G147*100</f>
        <v>1200</v>
      </c>
      <c r="I147" s="17"/>
      <c r="J147" s="7">
        <f>B147</f>
        <v>0</v>
      </c>
      <c r="K147">
        <v>1170</v>
      </c>
      <c r="L147">
        <v>2680</v>
      </c>
      <c r="M147" s="7">
        <f>L147-K147</f>
        <v>1510</v>
      </c>
      <c r="N147" s="5">
        <f>G147/7*20</f>
        <v>85.71428571428571</v>
      </c>
      <c r="O147" s="5">
        <f>M147/N147</f>
        <v>17.616666666666667</v>
      </c>
      <c r="P147" s="17"/>
      <c r="Q147" s="17"/>
      <c r="R147" s="7">
        <f>B147</f>
        <v>0</v>
      </c>
    </row>
    <row r="148" spans="2:18" ht="12.75">
      <c r="B148" t="s">
        <v>64</v>
      </c>
      <c r="C148">
        <v>3099</v>
      </c>
      <c r="E148">
        <v>3432</v>
      </c>
      <c r="F148" s="7">
        <f>E148-C148</f>
        <v>333</v>
      </c>
      <c r="G148" s="7">
        <f>306-276</f>
        <v>30</v>
      </c>
      <c r="H148" s="30">
        <f>F148/G148*100</f>
        <v>1110</v>
      </c>
      <c r="I148" s="17"/>
      <c r="J148" s="7">
        <f>B148</f>
        <v>0</v>
      </c>
      <c r="K148">
        <v>1320</v>
      </c>
      <c r="L148">
        <v>2690</v>
      </c>
      <c r="M148" s="7">
        <f>L148-K148</f>
        <v>1370</v>
      </c>
      <c r="N148" s="5">
        <f>G148/7*20</f>
        <v>85.71428571428571</v>
      </c>
      <c r="O148" s="5">
        <f>M148/N148</f>
        <v>15.983333333333334</v>
      </c>
      <c r="P148" s="17"/>
      <c r="Q148" s="17"/>
      <c r="R148" s="7">
        <f>B148</f>
        <v>0</v>
      </c>
    </row>
    <row r="149" spans="2:20" ht="12.75">
      <c r="B149" t="s">
        <v>176</v>
      </c>
      <c r="C149">
        <v>1115</v>
      </c>
      <c r="E149">
        <v>1136</v>
      </c>
      <c r="F149" s="7">
        <f>E149-C149</f>
        <v>21</v>
      </c>
      <c r="G149" s="7">
        <f>306-276</f>
        <v>30</v>
      </c>
      <c r="H149" s="30">
        <f>F149/G149*100</f>
        <v>70</v>
      </c>
      <c r="I149" s="10"/>
      <c r="J149" s="7">
        <f>B149</f>
        <v>0</v>
      </c>
      <c r="K149">
        <v>580</v>
      </c>
      <c r="L149">
        <v>680</v>
      </c>
      <c r="M149" s="7">
        <f>L149-K149</f>
        <v>100</v>
      </c>
      <c r="N149" s="5">
        <f>G149/7*20</f>
        <v>85.71428571428571</v>
      </c>
      <c r="O149" s="5">
        <f>M149/N149</f>
        <v>1.1666666666666667</v>
      </c>
      <c r="P149" s="17"/>
      <c r="Q149" s="10"/>
      <c r="R149" s="7">
        <f>B149</f>
        <v>0</v>
      </c>
      <c r="S149" t="s">
        <v>181</v>
      </c>
      <c r="T149" s="4"/>
    </row>
    <row r="150" spans="2:18" ht="12.75">
      <c r="B150" t="s">
        <v>48</v>
      </c>
      <c r="C150">
        <v>2689</v>
      </c>
      <c r="E150">
        <v>2890</v>
      </c>
      <c r="F150" s="7">
        <f>E150-C150</f>
        <v>201</v>
      </c>
      <c r="G150" s="7">
        <f>306-276</f>
        <v>30</v>
      </c>
      <c r="H150" s="30">
        <f>F150/G150*100</f>
        <v>670</v>
      </c>
      <c r="I150" s="17"/>
      <c r="J150" s="7">
        <f>B150</f>
        <v>0</v>
      </c>
      <c r="K150">
        <v>960</v>
      </c>
      <c r="L150">
        <v>1560</v>
      </c>
      <c r="M150" s="7">
        <f>L150-K150</f>
        <v>600</v>
      </c>
      <c r="N150" s="5">
        <f>G150/7*20</f>
        <v>85.71428571428571</v>
      </c>
      <c r="O150" s="5">
        <f>M150/N150</f>
        <v>7.000000000000001</v>
      </c>
      <c r="P150" s="17"/>
      <c r="Q150" s="17"/>
      <c r="R150" s="7">
        <f>B150</f>
        <v>0</v>
      </c>
    </row>
    <row r="151" spans="2:18" ht="12.75">
      <c r="B151" t="s">
        <v>50</v>
      </c>
      <c r="C151">
        <v>1458</v>
      </c>
      <c r="E151">
        <v>1495</v>
      </c>
      <c r="F151" s="7">
        <f>E151-C151</f>
        <v>37</v>
      </c>
      <c r="G151" s="7">
        <f>306-276</f>
        <v>30</v>
      </c>
      <c r="H151" s="30">
        <f>F151/G151*100</f>
        <v>123.33333333333334</v>
      </c>
      <c r="I151" s="17"/>
      <c r="J151" s="7">
        <f>B151</f>
        <v>0</v>
      </c>
      <c r="K151">
        <v>405</v>
      </c>
      <c r="L151">
        <v>545</v>
      </c>
      <c r="M151" s="7">
        <f>L151-K151</f>
        <v>140</v>
      </c>
      <c r="N151" s="5">
        <f>G151/7*20</f>
        <v>85.71428571428571</v>
      </c>
      <c r="O151" s="5">
        <f>M151/N151</f>
        <v>1.6333333333333335</v>
      </c>
      <c r="P151" s="17"/>
      <c r="Q151" s="17"/>
      <c r="R151" s="7">
        <f>B151</f>
        <v>0</v>
      </c>
    </row>
    <row r="152" spans="2:18" ht="12.75">
      <c r="B152" t="s">
        <v>163</v>
      </c>
      <c r="C152">
        <v>824</v>
      </c>
      <c r="E152">
        <v>984</v>
      </c>
      <c r="F152" s="7">
        <f>E152-C152</f>
        <v>160</v>
      </c>
      <c r="G152" s="7">
        <f>306-276</f>
        <v>30</v>
      </c>
      <c r="H152" s="30">
        <f>F152/G152*100</f>
        <v>533.3333333333333</v>
      </c>
      <c r="I152" s="17"/>
      <c r="J152" s="7">
        <f>B152</f>
        <v>0</v>
      </c>
      <c r="K152">
        <v>460</v>
      </c>
      <c r="L152">
        <v>2390</v>
      </c>
      <c r="M152" s="7">
        <f>L152-K152</f>
        <v>1930</v>
      </c>
      <c r="N152" s="5">
        <f>G152/7*20</f>
        <v>85.71428571428571</v>
      </c>
      <c r="O152" s="5">
        <f>M152/N152</f>
        <v>22.51666666666667</v>
      </c>
      <c r="P152" s="17"/>
      <c r="Q152" s="17"/>
      <c r="R152" s="7">
        <f>B152</f>
        <v>0</v>
      </c>
    </row>
    <row r="153" spans="2:18" ht="12.75">
      <c r="B153" t="s">
        <v>21</v>
      </c>
      <c r="C153">
        <v>660</v>
      </c>
      <c r="E153">
        <v>699</v>
      </c>
      <c r="F153" s="7">
        <f>E153-C153</f>
        <v>39</v>
      </c>
      <c r="G153" s="7">
        <f>306-276</f>
        <v>30</v>
      </c>
      <c r="H153" s="30">
        <f>F153/G153*100</f>
        <v>130</v>
      </c>
      <c r="I153" s="17"/>
      <c r="J153" s="7">
        <f>B153</f>
        <v>0</v>
      </c>
      <c r="K153">
        <v>260</v>
      </c>
      <c r="L153">
        <v>920</v>
      </c>
      <c r="M153" s="7">
        <f>L153-K153</f>
        <v>660</v>
      </c>
      <c r="N153" s="5">
        <f>G153/7*20</f>
        <v>85.71428571428571</v>
      </c>
      <c r="O153" s="5">
        <f>M153/N153</f>
        <v>7.7</v>
      </c>
      <c r="P153" s="17"/>
      <c r="Q153" s="17"/>
      <c r="R153" s="7">
        <f>B153</f>
        <v>0</v>
      </c>
    </row>
    <row r="154" spans="2:18" ht="12.75">
      <c r="B154" t="s">
        <v>26</v>
      </c>
      <c r="D154">
        <v>2459</v>
      </c>
      <c r="E154">
        <v>2538</v>
      </c>
      <c r="F154" s="7">
        <f>E154-D154</f>
        <v>79</v>
      </c>
      <c r="G154">
        <v>29</v>
      </c>
      <c r="H154" s="30">
        <f>F154/G154*100</f>
        <v>272.41379310344826</v>
      </c>
      <c r="I154" s="17"/>
      <c r="J154" s="7">
        <f>B154</f>
        <v>0</v>
      </c>
      <c r="K154">
        <v>0</v>
      </c>
      <c r="L154">
        <v>230</v>
      </c>
      <c r="M154" s="7">
        <f>L154-K154</f>
        <v>230</v>
      </c>
      <c r="N154" s="5">
        <f>G154/7*20</f>
        <v>82.85714285714286</v>
      </c>
      <c r="O154" s="5">
        <f>M154/N154</f>
        <v>2.775862068965517</v>
      </c>
      <c r="P154" s="17"/>
      <c r="Q154" s="17"/>
      <c r="R154" s="7">
        <f>B154</f>
        <v>0</v>
      </c>
    </row>
    <row r="155" spans="2:18" ht="12.75">
      <c r="B155" t="s">
        <v>182</v>
      </c>
      <c r="D155">
        <v>372</v>
      </c>
      <c r="E155">
        <v>404</v>
      </c>
      <c r="F155" s="7">
        <f>E155-D155</f>
        <v>32</v>
      </c>
      <c r="G155">
        <v>29</v>
      </c>
      <c r="H155" s="30">
        <f>F155/G155*100</f>
        <v>110.34482758620689</v>
      </c>
      <c r="I155" s="17"/>
      <c r="J155" s="7">
        <f>B155</f>
        <v>0</v>
      </c>
      <c r="K155">
        <v>0</v>
      </c>
      <c r="L155">
        <v>90</v>
      </c>
      <c r="M155" s="7">
        <f>L155-K155</f>
        <v>90</v>
      </c>
      <c r="N155" s="5">
        <f>G155/7*20</f>
        <v>82.85714285714286</v>
      </c>
      <c r="O155" s="5">
        <f>M155/N155</f>
        <v>1.086206896551724</v>
      </c>
      <c r="P155" s="17"/>
      <c r="Q155" s="17"/>
      <c r="R155" s="7">
        <f>B155</f>
        <v>0</v>
      </c>
    </row>
    <row r="156" spans="2:18" ht="12.75">
      <c r="B156" t="s">
        <v>68</v>
      </c>
      <c r="D156">
        <v>2125</v>
      </c>
      <c r="E156">
        <v>2215</v>
      </c>
      <c r="F156" s="7">
        <f>E156-D156</f>
        <v>90</v>
      </c>
      <c r="G156">
        <v>29</v>
      </c>
      <c r="H156" s="30">
        <f>F156/G156*100</f>
        <v>310.3448275862069</v>
      </c>
      <c r="I156" s="17"/>
      <c r="J156" s="7">
        <f>B156</f>
        <v>0</v>
      </c>
      <c r="K156">
        <v>0</v>
      </c>
      <c r="L156">
        <v>1390</v>
      </c>
      <c r="M156" s="7">
        <f>L156-K156</f>
        <v>1390</v>
      </c>
      <c r="N156" s="5">
        <f>G156/7*20</f>
        <v>82.85714285714286</v>
      </c>
      <c r="O156" s="5">
        <f>M156/N156</f>
        <v>16.775862068965516</v>
      </c>
      <c r="P156" s="17"/>
      <c r="Q156" s="17"/>
      <c r="R156" s="7">
        <f>B156</f>
        <v>0</v>
      </c>
    </row>
    <row r="157" spans="2:18" ht="12.75">
      <c r="B157" t="s">
        <v>28</v>
      </c>
      <c r="D157">
        <v>1286</v>
      </c>
      <c r="E157">
        <v>1430</v>
      </c>
      <c r="F157" s="7">
        <f>E157-D157</f>
        <v>144</v>
      </c>
      <c r="G157">
        <v>28</v>
      </c>
      <c r="H157" s="30">
        <f>F157/G157*100</f>
        <v>514.2857142857143</v>
      </c>
      <c r="I157" s="17"/>
      <c r="J157" s="7">
        <f>B157</f>
        <v>0</v>
      </c>
      <c r="K157">
        <v>0</v>
      </c>
      <c r="L157">
        <v>320</v>
      </c>
      <c r="M157" s="7">
        <f>L157-K157</f>
        <v>320</v>
      </c>
      <c r="N157" s="5">
        <f>G157/7*20</f>
        <v>80</v>
      </c>
      <c r="O157" s="5">
        <f>M157/N157</f>
        <v>4</v>
      </c>
      <c r="P157" s="17"/>
      <c r="Q157" s="17"/>
      <c r="R157" s="7">
        <f>B157</f>
        <v>0</v>
      </c>
    </row>
    <row r="158" spans="2:19" ht="12.75">
      <c r="B158" t="s">
        <v>177</v>
      </c>
      <c r="D158" s="31">
        <v>0</v>
      </c>
      <c r="E158">
        <v>2731</v>
      </c>
      <c r="F158" s="32">
        <f>E158-D158</f>
        <v>2731</v>
      </c>
      <c r="G158">
        <v>26</v>
      </c>
      <c r="H158" s="30">
        <f>F158/G158*100</f>
        <v>10503.846153846152</v>
      </c>
      <c r="I158" s="31"/>
      <c r="J158" s="7">
        <f>B158</f>
        <v>0</v>
      </c>
      <c r="K158">
        <v>0</v>
      </c>
      <c r="L158">
        <v>70</v>
      </c>
      <c r="M158" s="7">
        <f>L158-K158</f>
        <v>70</v>
      </c>
      <c r="N158" s="5">
        <f>G158/7*20</f>
        <v>74.28571428571429</v>
      </c>
      <c r="O158" s="5">
        <f>M158/N158</f>
        <v>0.9423076923076922</v>
      </c>
      <c r="P158" s="10"/>
      <c r="Q158" s="31"/>
      <c r="R158" s="7">
        <f>B158</f>
        <v>0</v>
      </c>
      <c r="S158" t="s">
        <v>181</v>
      </c>
    </row>
    <row r="159" spans="2:18" ht="12.75">
      <c r="B159" t="s">
        <v>183</v>
      </c>
      <c r="D159" s="31">
        <v>0</v>
      </c>
      <c r="E159">
        <v>581</v>
      </c>
      <c r="F159" s="32">
        <f>E159-D159</f>
        <v>581</v>
      </c>
      <c r="G159">
        <v>26</v>
      </c>
      <c r="H159" s="30">
        <f>F159/G159*100</f>
        <v>2234.6153846153848</v>
      </c>
      <c r="I159" s="31"/>
      <c r="J159" s="7">
        <f>B159</f>
        <v>0</v>
      </c>
      <c r="K159">
        <v>0</v>
      </c>
      <c r="L159">
        <v>110</v>
      </c>
      <c r="M159" s="7">
        <f>L159-K159</f>
        <v>110</v>
      </c>
      <c r="N159" s="5">
        <f>G159/7*20</f>
        <v>74.28571428571429</v>
      </c>
      <c r="O159" s="5">
        <f>M159/N159</f>
        <v>1.4807692307692306</v>
      </c>
      <c r="P159" s="17"/>
      <c r="Q159" s="31"/>
      <c r="R159" s="7">
        <f>B159</f>
        <v>0</v>
      </c>
    </row>
    <row r="160" spans="2:19" ht="12.75">
      <c r="B160" t="s">
        <v>66</v>
      </c>
      <c r="D160" s="31">
        <v>0</v>
      </c>
      <c r="E160">
        <v>2097</v>
      </c>
      <c r="F160" s="32">
        <f>E160-D160</f>
        <v>2097</v>
      </c>
      <c r="G160">
        <v>26</v>
      </c>
      <c r="H160" s="30">
        <f>F160/G160*100</f>
        <v>8065.384615384616</v>
      </c>
      <c r="I160" s="31"/>
      <c r="J160" s="7">
        <f>B160</f>
        <v>0</v>
      </c>
      <c r="K160">
        <v>0</v>
      </c>
      <c r="L160">
        <v>80</v>
      </c>
      <c r="M160" s="7">
        <f>L160-K160</f>
        <v>80</v>
      </c>
      <c r="N160" s="5">
        <f>G160/7*20</f>
        <v>74.28571428571429</v>
      </c>
      <c r="O160" s="5">
        <f>M160/N160</f>
        <v>1.0769230769230769</v>
      </c>
      <c r="P160" s="17"/>
      <c r="Q160" s="31"/>
      <c r="R160" s="7">
        <f>B160</f>
        <v>0</v>
      </c>
      <c r="S160" s="4" t="s">
        <v>184</v>
      </c>
    </row>
    <row r="161" spans="2:18" ht="12.75">
      <c r="B161" t="s">
        <v>185</v>
      </c>
      <c r="D161">
        <v>979</v>
      </c>
      <c r="E161">
        <v>1025</v>
      </c>
      <c r="F161" s="7">
        <f>E161-D161</f>
        <v>46</v>
      </c>
      <c r="G161">
        <v>25</v>
      </c>
      <c r="H161" s="30">
        <f>F161/G161*100</f>
        <v>184</v>
      </c>
      <c r="I161" s="33"/>
      <c r="J161" s="7">
        <f>B161</f>
        <v>0</v>
      </c>
      <c r="K161">
        <v>0</v>
      </c>
      <c r="L161">
        <v>150</v>
      </c>
      <c r="M161" s="7">
        <f>L161-K161</f>
        <v>150</v>
      </c>
      <c r="N161" s="5">
        <f>G161/7*20</f>
        <v>71.42857142857143</v>
      </c>
      <c r="O161" s="5">
        <f>M161/N161</f>
        <v>2.1</v>
      </c>
      <c r="P161" s="34"/>
      <c r="Q161" s="33"/>
      <c r="R161" s="7">
        <f>B161</f>
        <v>0</v>
      </c>
    </row>
    <row r="162" spans="2:18" ht="12.75">
      <c r="B162" t="s">
        <v>54</v>
      </c>
      <c r="D162" s="32">
        <v>0</v>
      </c>
      <c r="E162">
        <v>2204</v>
      </c>
      <c r="F162" s="32">
        <f>E162-D162</f>
        <v>2204</v>
      </c>
      <c r="G162">
        <v>25</v>
      </c>
      <c r="H162" s="30">
        <f>F162/G162*100</f>
        <v>8816</v>
      </c>
      <c r="I162" s="35"/>
      <c r="J162" s="7">
        <f>B162</f>
        <v>0</v>
      </c>
      <c r="K162">
        <v>0</v>
      </c>
      <c r="L162">
        <v>740</v>
      </c>
      <c r="M162" s="7">
        <f>L162-K162</f>
        <v>740</v>
      </c>
      <c r="N162" s="5">
        <f>G162/7*20</f>
        <v>71.42857142857143</v>
      </c>
      <c r="O162" s="5">
        <f>M162/N162</f>
        <v>10.36</v>
      </c>
      <c r="P162" s="34"/>
      <c r="Q162" s="35"/>
      <c r="R162" s="7">
        <f>B162</f>
        <v>0</v>
      </c>
    </row>
    <row r="163" spans="2:18" ht="12.75">
      <c r="B163" t="s">
        <v>38</v>
      </c>
      <c r="D163">
        <v>2662</v>
      </c>
      <c r="E163">
        <v>3323</v>
      </c>
      <c r="F163" s="7">
        <f>E163-D163</f>
        <v>661</v>
      </c>
      <c r="G163">
        <v>21</v>
      </c>
      <c r="H163" s="30">
        <f>F163/G163*100</f>
        <v>3147.6190476190473</v>
      </c>
      <c r="I163" s="33"/>
      <c r="J163" s="7">
        <f>B163</f>
        <v>0</v>
      </c>
      <c r="K163">
        <v>0</v>
      </c>
      <c r="L163">
        <v>1560</v>
      </c>
      <c r="M163" s="7">
        <f>L163-K163</f>
        <v>1560</v>
      </c>
      <c r="N163" s="5">
        <f>G163/7*20</f>
        <v>60</v>
      </c>
      <c r="O163" s="5">
        <f>M163/N163</f>
        <v>26</v>
      </c>
      <c r="P163" s="34"/>
      <c r="Q163" s="33"/>
      <c r="R163" s="7">
        <f>B163</f>
        <v>0</v>
      </c>
    </row>
    <row r="164" spans="2:18" ht="12.75">
      <c r="B164" t="s">
        <v>31</v>
      </c>
      <c r="D164">
        <v>4501</v>
      </c>
      <c r="E164">
        <v>4582</v>
      </c>
      <c r="F164" s="7">
        <f>E164-D164</f>
        <v>81</v>
      </c>
      <c r="G164">
        <v>21</v>
      </c>
      <c r="H164" s="30">
        <f>F164/G164*100</f>
        <v>385.7142857142857</v>
      </c>
      <c r="I164" s="33"/>
      <c r="J164" s="7">
        <f>B164</f>
        <v>0</v>
      </c>
      <c r="K164">
        <v>0</v>
      </c>
      <c r="L164">
        <v>180</v>
      </c>
      <c r="M164" s="7">
        <f>L164-K164</f>
        <v>180</v>
      </c>
      <c r="N164" s="5">
        <f>G164/7*20</f>
        <v>60</v>
      </c>
      <c r="O164" s="5">
        <f>M164/N164</f>
        <v>3</v>
      </c>
      <c r="P164" s="34"/>
      <c r="Q164" s="33"/>
      <c r="R164" s="7">
        <f>B164</f>
        <v>0</v>
      </c>
    </row>
    <row r="165" spans="2:18" ht="12.75">
      <c r="B165" t="s">
        <v>43</v>
      </c>
      <c r="D165">
        <v>5931</v>
      </c>
      <c r="E165">
        <v>6057</v>
      </c>
      <c r="F165" s="7">
        <f>E165-D165</f>
        <v>126</v>
      </c>
      <c r="G165">
        <v>19</v>
      </c>
      <c r="H165" s="30">
        <f>F165/G165*100</f>
        <v>663.1578947368421</v>
      </c>
      <c r="I165" s="33"/>
      <c r="J165" s="7">
        <f>B165</f>
        <v>0</v>
      </c>
      <c r="K165">
        <v>0</v>
      </c>
      <c r="L165">
        <v>970</v>
      </c>
      <c r="M165" s="7">
        <f>L165-K165</f>
        <v>970</v>
      </c>
      <c r="N165" s="5">
        <f>G165/7*20</f>
        <v>54.28571428571429</v>
      </c>
      <c r="O165" s="5">
        <f>M165/N165</f>
        <v>17.868421052631575</v>
      </c>
      <c r="P165" s="34"/>
      <c r="Q165" s="33"/>
      <c r="R165" s="7">
        <f>B165</f>
        <v>0</v>
      </c>
    </row>
    <row r="166" spans="2:18" ht="12.75">
      <c r="B166" t="s">
        <v>67</v>
      </c>
      <c r="D166">
        <v>4405</v>
      </c>
      <c r="E166">
        <v>4639</v>
      </c>
      <c r="F166" s="7">
        <f>E166-D166</f>
        <v>234</v>
      </c>
      <c r="G166">
        <v>16</v>
      </c>
      <c r="H166" s="30">
        <f>F166/G166*100</f>
        <v>1462.5</v>
      </c>
      <c r="I166" s="33"/>
      <c r="J166" s="7">
        <f>B166</f>
        <v>0</v>
      </c>
      <c r="K166">
        <v>0</v>
      </c>
      <c r="L166">
        <v>920</v>
      </c>
      <c r="M166" s="7">
        <f>L166-K166</f>
        <v>920</v>
      </c>
      <c r="N166" s="5">
        <f>G166/7*20</f>
        <v>45.71428571428571</v>
      </c>
      <c r="O166" s="5">
        <f>M166/N166</f>
        <v>20.125000000000004</v>
      </c>
      <c r="P166" s="34"/>
      <c r="Q166" s="33"/>
      <c r="R166" s="7">
        <f>B166</f>
        <v>0</v>
      </c>
    </row>
    <row r="167" spans="2:19" ht="12.75">
      <c r="B167" t="s">
        <v>178</v>
      </c>
      <c r="D167">
        <v>2370</v>
      </c>
      <c r="E167">
        <v>2370</v>
      </c>
      <c r="F167" s="7">
        <f>E167-D167</f>
        <v>0</v>
      </c>
      <c r="G167">
        <v>15</v>
      </c>
      <c r="H167" s="30">
        <f>F167/G167*100</f>
        <v>0</v>
      </c>
      <c r="I167" s="36"/>
      <c r="J167" s="7">
        <f>B167</f>
        <v>0</v>
      </c>
      <c r="K167">
        <v>0</v>
      </c>
      <c r="L167">
        <v>0</v>
      </c>
      <c r="M167" s="7">
        <f>L167-K167</f>
        <v>0</v>
      </c>
      <c r="N167" s="5">
        <f>G167/7*20</f>
        <v>42.857142857142854</v>
      </c>
      <c r="O167" s="5">
        <f>M167/N167</f>
        <v>0</v>
      </c>
      <c r="P167" s="12"/>
      <c r="Q167" s="36"/>
      <c r="R167" s="7">
        <f>B167</f>
        <v>0</v>
      </c>
      <c r="S167" t="s">
        <v>154</v>
      </c>
    </row>
    <row r="168" spans="2:18" ht="12.75">
      <c r="B168" t="s">
        <v>53</v>
      </c>
      <c r="D168" s="32">
        <v>0</v>
      </c>
      <c r="E168">
        <v>5309</v>
      </c>
      <c r="F168" s="32">
        <f>E168-D168</f>
        <v>5309</v>
      </c>
      <c r="G168">
        <v>15</v>
      </c>
      <c r="H168" s="30">
        <f>F168/G168*100</f>
        <v>35393.333333333336</v>
      </c>
      <c r="I168" s="35"/>
      <c r="J168" s="7">
        <f>B168</f>
        <v>0</v>
      </c>
      <c r="K168">
        <v>0</v>
      </c>
      <c r="L168">
        <v>70</v>
      </c>
      <c r="M168" s="7">
        <f>L168-K168</f>
        <v>70</v>
      </c>
      <c r="N168" s="5">
        <f>G168/7*20</f>
        <v>42.857142857142854</v>
      </c>
      <c r="O168" s="5">
        <f>M168/N168</f>
        <v>1.6333333333333335</v>
      </c>
      <c r="P168" s="34"/>
      <c r="Q168" s="35"/>
      <c r="R168" s="7">
        <f>B168</f>
        <v>0</v>
      </c>
    </row>
    <row r="169" spans="2:18" ht="12.75">
      <c r="B169" t="s">
        <v>57</v>
      </c>
      <c r="D169">
        <v>847</v>
      </c>
      <c r="E169">
        <v>1080</v>
      </c>
      <c r="F169" s="7">
        <f>E169-D169</f>
        <v>233</v>
      </c>
      <c r="G169">
        <v>14</v>
      </c>
      <c r="H169" s="30">
        <f>F169/G169*100</f>
        <v>1664.2857142857142</v>
      </c>
      <c r="I169" s="33"/>
      <c r="J169" s="7">
        <f>B169</f>
        <v>0</v>
      </c>
      <c r="K169">
        <v>0</v>
      </c>
      <c r="L169">
        <v>640</v>
      </c>
      <c r="M169" s="7">
        <f>L169-K169</f>
        <v>640</v>
      </c>
      <c r="N169" s="5">
        <f>G169/7*20</f>
        <v>40</v>
      </c>
      <c r="O169" s="5">
        <f>M169/N169</f>
        <v>16</v>
      </c>
      <c r="P169" s="34"/>
      <c r="Q169" s="33"/>
      <c r="R169" s="7">
        <f>B169</f>
        <v>0</v>
      </c>
    </row>
    <row r="170" spans="2:18" ht="12.75">
      <c r="B170" t="s">
        <v>49</v>
      </c>
      <c r="D170">
        <v>1413</v>
      </c>
      <c r="E170">
        <v>1602</v>
      </c>
      <c r="F170" s="7">
        <f>E170-D170</f>
        <v>189</v>
      </c>
      <c r="G170">
        <v>14</v>
      </c>
      <c r="H170" s="30">
        <f>F170/G170*100</f>
        <v>1350</v>
      </c>
      <c r="I170" s="33"/>
      <c r="J170" s="7">
        <f>B170</f>
        <v>0</v>
      </c>
      <c r="K170">
        <v>0</v>
      </c>
      <c r="L170">
        <v>640</v>
      </c>
      <c r="M170" s="7">
        <f>L170-K170</f>
        <v>640</v>
      </c>
      <c r="N170" s="5">
        <f>G170/7*20</f>
        <v>40</v>
      </c>
      <c r="O170" s="5">
        <f>M170/N170</f>
        <v>16</v>
      </c>
      <c r="P170" s="34"/>
      <c r="Q170" s="33"/>
      <c r="R170" s="7">
        <f>B170</f>
        <v>0</v>
      </c>
    </row>
    <row r="173" spans="1:19" ht="12.75">
      <c r="A173" t="s">
        <v>186</v>
      </c>
      <c r="B173" t="s">
        <v>1</v>
      </c>
      <c r="C173" t="s">
        <v>187</v>
      </c>
      <c r="D173" t="s">
        <v>188</v>
      </c>
      <c r="E173" t="s">
        <v>146</v>
      </c>
      <c r="F173" t="s">
        <v>189</v>
      </c>
      <c r="G173" t="s">
        <v>190</v>
      </c>
      <c r="H173" s="7">
        <f>B173</f>
        <v>0</v>
      </c>
      <c r="I173" t="s">
        <v>8</v>
      </c>
      <c r="J173" t="s">
        <v>9</v>
      </c>
      <c r="K173" t="s">
        <v>191</v>
      </c>
      <c r="L173" t="s">
        <v>192</v>
      </c>
      <c r="M173" s="37" t="s">
        <v>169</v>
      </c>
      <c r="N173" s="37">
        <v>0.9</v>
      </c>
      <c r="O173" s="37">
        <f>B173</f>
        <v>0</v>
      </c>
      <c r="P173" t="s">
        <v>193</v>
      </c>
      <c r="Q173" t="s">
        <v>145</v>
      </c>
      <c r="R173" t="s">
        <v>129</v>
      </c>
      <c r="S173" t="s">
        <v>105</v>
      </c>
    </row>
    <row r="174" spans="2:19" ht="12.75">
      <c r="B174" t="s">
        <v>20</v>
      </c>
      <c r="C174">
        <v>3280</v>
      </c>
      <c r="D174">
        <v>5029</v>
      </c>
      <c r="E174">
        <v>2730</v>
      </c>
      <c r="F174">
        <v>4908</v>
      </c>
      <c r="H174" s="7">
        <f>B174</f>
        <v>0</v>
      </c>
      <c r="I174" s="7">
        <f>C174-E174</f>
        <v>550</v>
      </c>
      <c r="J174" s="7">
        <f>(327-306)/7*20</f>
        <v>60</v>
      </c>
      <c r="K174" s="5">
        <f>I174/J174</f>
        <v>9.166666666666666</v>
      </c>
      <c r="L174" s="7">
        <f>D174-F174</f>
        <v>121</v>
      </c>
      <c r="M174" s="7">
        <f>327-306</f>
        <v>21</v>
      </c>
      <c r="N174" s="5">
        <f>L174/M174*100</f>
        <v>576.1904761904761</v>
      </c>
      <c r="O174" s="37">
        <f>B174</f>
        <v>0</v>
      </c>
      <c r="P174" s="9"/>
      <c r="Q174" s="9"/>
      <c r="S174" t="s">
        <v>194</v>
      </c>
    </row>
    <row r="175" spans="2:19" ht="12.75">
      <c r="B175" t="s">
        <v>21</v>
      </c>
      <c r="C175">
        <v>1680</v>
      </c>
      <c r="D175">
        <v>779</v>
      </c>
      <c r="E175">
        <v>920</v>
      </c>
      <c r="F175">
        <v>699</v>
      </c>
      <c r="H175" s="7">
        <f>B175</f>
        <v>0</v>
      </c>
      <c r="I175" s="7">
        <f>C175-E175</f>
        <v>760</v>
      </c>
      <c r="J175" s="7">
        <f>(327-306)/7*20</f>
        <v>60</v>
      </c>
      <c r="K175" s="5">
        <f>I175/J175</f>
        <v>12.666666666666666</v>
      </c>
      <c r="L175" s="7">
        <f>D175-F175</f>
        <v>80</v>
      </c>
      <c r="M175" s="7">
        <f>327-306</f>
        <v>21</v>
      </c>
      <c r="N175" s="5">
        <f>L175/M175*100</f>
        <v>380.9523809523809</v>
      </c>
      <c r="O175" s="37">
        <f>B175</f>
        <v>0</v>
      </c>
      <c r="P175" s="9"/>
      <c r="Q175" s="9"/>
      <c r="S175" t="s">
        <v>195</v>
      </c>
    </row>
    <row r="176" spans="2:19" ht="12.75">
      <c r="B176" t="s">
        <v>196</v>
      </c>
      <c r="C176">
        <v>2020</v>
      </c>
      <c r="D176">
        <v>6788</v>
      </c>
      <c r="E176">
        <v>1580</v>
      </c>
      <c r="F176">
        <v>6638</v>
      </c>
      <c r="H176" s="7">
        <f>B176</f>
        <v>0</v>
      </c>
      <c r="I176" s="7">
        <f>C176-E176</f>
        <v>440</v>
      </c>
      <c r="J176" s="7">
        <f>(327-306)/7*20</f>
        <v>60</v>
      </c>
      <c r="K176" s="5">
        <f>I176/J176</f>
        <v>7.333333333333333</v>
      </c>
      <c r="L176" s="7">
        <f>D176-F176</f>
        <v>150</v>
      </c>
      <c r="M176" s="7">
        <f>327-306</f>
        <v>21</v>
      </c>
      <c r="N176" s="5">
        <f>L176/M176*100</f>
        <v>714.2857142857143</v>
      </c>
      <c r="O176" s="37">
        <f>B176</f>
        <v>0</v>
      </c>
      <c r="P176" s="9"/>
      <c r="Q176" s="9"/>
      <c r="S176" t="s">
        <v>197</v>
      </c>
    </row>
    <row r="177" spans="2:17" ht="12.75">
      <c r="B177" t="s">
        <v>198</v>
      </c>
      <c r="C177">
        <v>3450</v>
      </c>
      <c r="D177">
        <v>6653</v>
      </c>
      <c r="E177">
        <v>2440</v>
      </c>
      <c r="F177">
        <v>6393</v>
      </c>
      <c r="H177" s="7">
        <f>B177</f>
        <v>0</v>
      </c>
      <c r="I177" s="7">
        <f>C177-E177</f>
        <v>1010</v>
      </c>
      <c r="J177" s="7">
        <f>(327-306)/7*20</f>
        <v>60</v>
      </c>
      <c r="K177" s="5">
        <f>I177/J177</f>
        <v>16.833333333333332</v>
      </c>
      <c r="L177" s="7">
        <f>D177-F177</f>
        <v>260</v>
      </c>
      <c r="M177" s="7">
        <f>327-306</f>
        <v>21</v>
      </c>
      <c r="N177" s="5">
        <f>L177/M177*100</f>
        <v>1238.095238095238</v>
      </c>
      <c r="O177" s="37">
        <f>B177</f>
        <v>0</v>
      </c>
      <c r="P177" s="9"/>
      <c r="Q177" s="9"/>
    </row>
    <row r="178" spans="2:17" ht="12.75">
      <c r="B178" t="s">
        <v>81</v>
      </c>
      <c r="C178">
        <v>1840</v>
      </c>
      <c r="D178">
        <v>1453</v>
      </c>
      <c r="E178">
        <v>940</v>
      </c>
      <c r="F178">
        <v>1334</v>
      </c>
      <c r="H178" s="7">
        <f>B178</f>
        <v>0</v>
      </c>
      <c r="I178" s="7">
        <f>C178-E178</f>
        <v>900</v>
      </c>
      <c r="J178" s="7">
        <f>(327-306)/7*20</f>
        <v>60</v>
      </c>
      <c r="K178" s="5">
        <f>I178/J178</f>
        <v>15</v>
      </c>
      <c r="L178" s="7">
        <f>D178-F178</f>
        <v>119</v>
      </c>
      <c r="M178" s="7">
        <f>327-306</f>
        <v>21</v>
      </c>
      <c r="N178" s="5">
        <f>L178/M178*100</f>
        <v>566.6666666666667</v>
      </c>
      <c r="O178" s="37">
        <f>B178</f>
        <v>0</v>
      </c>
      <c r="P178" s="9"/>
      <c r="Q178" s="9"/>
    </row>
    <row r="179" spans="2:17" ht="12.75">
      <c r="B179" t="s">
        <v>31</v>
      </c>
      <c r="C179">
        <v>640</v>
      </c>
      <c r="D179">
        <v>4716</v>
      </c>
      <c r="E179">
        <v>180</v>
      </c>
      <c r="F179">
        <v>4582</v>
      </c>
      <c r="H179" s="7">
        <f>B179</f>
        <v>0</v>
      </c>
      <c r="I179" s="7">
        <f>C179-E179</f>
        <v>460</v>
      </c>
      <c r="J179" s="7">
        <f>(327-306)/7*20</f>
        <v>60</v>
      </c>
      <c r="K179" s="5">
        <f>I179/J179</f>
        <v>7.666666666666667</v>
      </c>
      <c r="L179" s="7">
        <f>D179-F179</f>
        <v>134</v>
      </c>
      <c r="M179" s="7">
        <f>327-306</f>
        <v>21</v>
      </c>
      <c r="N179" s="5">
        <f>L179/M179*100</f>
        <v>638.0952380952382</v>
      </c>
      <c r="O179" s="37">
        <f>B179</f>
        <v>0</v>
      </c>
      <c r="P179" s="9"/>
      <c r="Q179" s="9"/>
    </row>
    <row r="180" spans="2:17" ht="12.75">
      <c r="B180" t="s">
        <v>199</v>
      </c>
      <c r="C180">
        <v>1090</v>
      </c>
      <c r="D180">
        <v>6785</v>
      </c>
      <c r="E180">
        <v>850</v>
      </c>
      <c r="F180">
        <v>6623</v>
      </c>
      <c r="H180" s="7">
        <f>B180</f>
        <v>0</v>
      </c>
      <c r="I180" s="7">
        <f>C180-E180</f>
        <v>240</v>
      </c>
      <c r="J180" s="7">
        <f>(327-306)/7*20</f>
        <v>60</v>
      </c>
      <c r="K180" s="5">
        <f>I180/J180</f>
        <v>4</v>
      </c>
      <c r="L180" s="7">
        <f>D180-F180</f>
        <v>162</v>
      </c>
      <c r="M180" s="7">
        <f>327-306</f>
        <v>21</v>
      </c>
      <c r="N180" s="5">
        <f>L180/M180*100</f>
        <v>771.4285714285714</v>
      </c>
      <c r="O180" s="37">
        <f>B180</f>
        <v>0</v>
      </c>
      <c r="P180" s="9"/>
      <c r="Q180" s="9"/>
    </row>
    <row r="181" spans="2:17" ht="12.75">
      <c r="B181" t="s">
        <v>33</v>
      </c>
      <c r="C181">
        <v>3990</v>
      </c>
      <c r="D181">
        <v>2811</v>
      </c>
      <c r="E181">
        <v>3000</v>
      </c>
      <c r="F181">
        <v>2259</v>
      </c>
      <c r="H181" s="7">
        <f>B181</f>
        <v>0</v>
      </c>
      <c r="I181" s="7">
        <f>C181-E181</f>
        <v>990</v>
      </c>
      <c r="J181" s="7">
        <f>(327-306)/7*20</f>
        <v>60</v>
      </c>
      <c r="K181" s="5">
        <f>I181/J181</f>
        <v>16.5</v>
      </c>
      <c r="L181" s="7">
        <f>D181-F181</f>
        <v>552</v>
      </c>
      <c r="M181" s="7">
        <f>327-306</f>
        <v>21</v>
      </c>
      <c r="N181" s="5">
        <f>L181/M181*100</f>
        <v>2628.5714285714284</v>
      </c>
      <c r="O181" s="37">
        <f>B181</f>
        <v>0</v>
      </c>
      <c r="P181" s="9"/>
      <c r="Q181" s="9"/>
    </row>
    <row r="182" spans="2:17" ht="12.75">
      <c r="B182" t="s">
        <v>26</v>
      </c>
      <c r="C182">
        <v>340</v>
      </c>
      <c r="D182">
        <v>2592</v>
      </c>
      <c r="E182">
        <v>230</v>
      </c>
      <c r="F182">
        <v>2538</v>
      </c>
      <c r="H182" s="7">
        <f>B182</f>
        <v>0</v>
      </c>
      <c r="I182" s="7">
        <f>C182-E182</f>
        <v>110</v>
      </c>
      <c r="J182" s="7">
        <f>(327-306)/7*20</f>
        <v>60</v>
      </c>
      <c r="K182" s="5">
        <f>I182/J182</f>
        <v>1.8333333333333333</v>
      </c>
      <c r="L182" s="7">
        <f>D182-F182</f>
        <v>54</v>
      </c>
      <c r="M182" s="7">
        <f>327-306</f>
        <v>21</v>
      </c>
      <c r="N182" s="5">
        <f>L182/M182*100</f>
        <v>257.14285714285717</v>
      </c>
      <c r="O182" s="37">
        <f>B182</f>
        <v>0</v>
      </c>
      <c r="P182" s="9"/>
      <c r="Q182" s="9"/>
    </row>
    <row r="183" spans="2:17" ht="12.75">
      <c r="B183" t="s">
        <v>37</v>
      </c>
      <c r="C183">
        <v>1510</v>
      </c>
      <c r="D183">
        <v>6298</v>
      </c>
      <c r="E183">
        <v>1320</v>
      </c>
      <c r="F183">
        <v>6219</v>
      </c>
      <c r="H183" s="7">
        <f>B183</f>
        <v>0</v>
      </c>
      <c r="I183" s="7">
        <f>C183-E183</f>
        <v>190</v>
      </c>
      <c r="J183" s="7">
        <f>(327-306)/7*20</f>
        <v>60</v>
      </c>
      <c r="K183" s="5">
        <f>I183/J183</f>
        <v>3.1666666666666665</v>
      </c>
      <c r="L183" s="7">
        <f>D183-F183</f>
        <v>79</v>
      </c>
      <c r="M183" s="7">
        <f>327-306</f>
        <v>21</v>
      </c>
      <c r="N183" s="5">
        <f>L183/M183*100</f>
        <v>376.1904761904762</v>
      </c>
      <c r="O183" s="37">
        <f>B183</f>
        <v>0</v>
      </c>
      <c r="P183" s="9"/>
      <c r="Q183" s="9"/>
    </row>
    <row r="184" spans="2:17" ht="12.75">
      <c r="B184" t="s">
        <v>38</v>
      </c>
      <c r="C184">
        <v>2990</v>
      </c>
      <c r="D184">
        <v>3938</v>
      </c>
      <c r="E184">
        <v>1560</v>
      </c>
      <c r="F184">
        <v>3323</v>
      </c>
      <c r="H184" s="7">
        <f>B184</f>
        <v>0</v>
      </c>
      <c r="I184" s="7">
        <f>C184-E184</f>
        <v>1430</v>
      </c>
      <c r="J184" s="7">
        <f>(327-306)/7*20</f>
        <v>60</v>
      </c>
      <c r="K184" s="5">
        <f>I184/J184</f>
        <v>23.833333333333332</v>
      </c>
      <c r="L184" s="7">
        <f>D184-F184</f>
        <v>615</v>
      </c>
      <c r="M184" s="7">
        <f>327-306</f>
        <v>21</v>
      </c>
      <c r="N184" s="5">
        <f>L184/M184*100</f>
        <v>2928.5714285714284</v>
      </c>
      <c r="O184" s="37">
        <f>B184</f>
        <v>0</v>
      </c>
      <c r="P184" s="9"/>
      <c r="Q184" s="9"/>
    </row>
    <row r="185" spans="2:17" ht="12.75">
      <c r="B185" t="s">
        <v>194</v>
      </c>
      <c r="C185">
        <v>110</v>
      </c>
      <c r="D185">
        <v>581</v>
      </c>
      <c r="E185">
        <v>110</v>
      </c>
      <c r="F185">
        <v>581</v>
      </c>
      <c r="H185" s="7">
        <f>B185</f>
        <v>0</v>
      </c>
      <c r="I185" s="7">
        <f>C185-E185</f>
        <v>0</v>
      </c>
      <c r="J185" s="7">
        <f>(327-306)/7*20</f>
        <v>60</v>
      </c>
      <c r="K185" s="5">
        <f>I185/J185</f>
        <v>0</v>
      </c>
      <c r="L185" s="7">
        <f>D185-F185</f>
        <v>0</v>
      </c>
      <c r="M185" s="7">
        <f>327-306</f>
        <v>21</v>
      </c>
      <c r="N185" s="5">
        <f>L185/M185*100</f>
        <v>0</v>
      </c>
      <c r="O185" s="37">
        <f>B185</f>
        <v>0</v>
      </c>
      <c r="P185" s="10"/>
      <c r="Q185" s="10"/>
    </row>
    <row r="186" spans="2:17" ht="12.75">
      <c r="B186" t="s">
        <v>195</v>
      </c>
      <c r="C186">
        <v>150</v>
      </c>
      <c r="D186">
        <v>1025</v>
      </c>
      <c r="E186">
        <v>150</v>
      </c>
      <c r="F186">
        <v>1025</v>
      </c>
      <c r="H186" s="7">
        <f>B186</f>
        <v>0</v>
      </c>
      <c r="I186" s="7">
        <f>C186-E186</f>
        <v>0</v>
      </c>
      <c r="J186" s="7">
        <f>(327-306)/7*20</f>
        <v>60</v>
      </c>
      <c r="K186" s="5">
        <f>I186/J186</f>
        <v>0</v>
      </c>
      <c r="L186" s="7">
        <f>D186-F186</f>
        <v>0</v>
      </c>
      <c r="M186" s="7">
        <f>327-306</f>
        <v>21</v>
      </c>
      <c r="N186" s="5">
        <f>L186/M186*100</f>
        <v>0</v>
      </c>
      <c r="O186" s="37">
        <f>B186</f>
        <v>0</v>
      </c>
      <c r="P186" s="10"/>
      <c r="Q186" s="10"/>
    </row>
    <row r="187" spans="2:17" ht="12.75">
      <c r="B187" t="s">
        <v>41</v>
      </c>
      <c r="C187">
        <v>0</v>
      </c>
      <c r="D187">
        <v>795</v>
      </c>
      <c r="E187">
        <v>0</v>
      </c>
      <c r="F187">
        <v>795</v>
      </c>
      <c r="H187" s="7">
        <f>B187</f>
        <v>0</v>
      </c>
      <c r="I187" s="7">
        <f>C187-E187</f>
        <v>0</v>
      </c>
      <c r="J187" s="7">
        <f>(327-306)/7*20</f>
        <v>60</v>
      </c>
      <c r="K187" s="5">
        <f>I187/J187</f>
        <v>0</v>
      </c>
      <c r="L187" s="7">
        <f>D187-F187</f>
        <v>0</v>
      </c>
      <c r="M187" s="7">
        <f>327-306</f>
        <v>21</v>
      </c>
      <c r="N187" s="5">
        <f>L187/M187*100</f>
        <v>0</v>
      </c>
      <c r="O187" s="37">
        <f>B187</f>
        <v>0</v>
      </c>
      <c r="P187" s="16"/>
      <c r="Q187" s="16"/>
    </row>
    <row r="188" spans="2:17" ht="12.75">
      <c r="B188" t="s">
        <v>42</v>
      </c>
      <c r="C188">
        <v>4540</v>
      </c>
      <c r="D188">
        <v>3444</v>
      </c>
      <c r="E188">
        <v>3090</v>
      </c>
      <c r="F188">
        <v>3354</v>
      </c>
      <c r="H188" s="7">
        <f>B188</f>
        <v>0</v>
      </c>
      <c r="I188" s="7">
        <f>C188-E188</f>
        <v>1450</v>
      </c>
      <c r="J188" s="7">
        <f>(327-306)/7*20</f>
        <v>60</v>
      </c>
      <c r="K188" s="5">
        <f>I188/J188</f>
        <v>24.166666666666668</v>
      </c>
      <c r="L188" s="7">
        <f>D188-F188</f>
        <v>90</v>
      </c>
      <c r="M188" s="7">
        <f>327-306</f>
        <v>21</v>
      </c>
      <c r="N188" s="5">
        <f>L188/M188*100</f>
        <v>428.57142857142856</v>
      </c>
      <c r="O188" s="37">
        <f>B188</f>
        <v>0</v>
      </c>
      <c r="P188" s="9"/>
      <c r="Q188" s="9"/>
    </row>
    <row r="189" spans="2:17" ht="12.75">
      <c r="B189" t="s">
        <v>200</v>
      </c>
      <c r="C189">
        <v>2140</v>
      </c>
      <c r="D189">
        <v>6192</v>
      </c>
      <c r="E189">
        <v>970</v>
      </c>
      <c r="F189">
        <v>6057</v>
      </c>
      <c r="H189" s="7">
        <f>B189</f>
        <v>0</v>
      </c>
      <c r="I189" s="7">
        <f>C189-E189</f>
        <v>1170</v>
      </c>
      <c r="J189" s="7">
        <f>(327-306)/7*20</f>
        <v>60</v>
      </c>
      <c r="K189" s="5">
        <f>I189/J189</f>
        <v>19.5</v>
      </c>
      <c r="L189" s="7">
        <f>D189-F189</f>
        <v>135</v>
      </c>
      <c r="M189" s="7">
        <f>327-306</f>
        <v>21</v>
      </c>
      <c r="N189" s="5">
        <f>L189/M189*100</f>
        <v>642.8571428571429</v>
      </c>
      <c r="O189" s="37">
        <f>B189</f>
        <v>0</v>
      </c>
      <c r="P189" s="9"/>
      <c r="Q189" s="9"/>
    </row>
    <row r="190" spans="2:17" ht="12.75">
      <c r="B190" t="s">
        <v>201</v>
      </c>
      <c r="C190">
        <v>2450</v>
      </c>
      <c r="D190">
        <v>6752</v>
      </c>
      <c r="E190">
        <v>2130</v>
      </c>
      <c r="F190">
        <v>6614</v>
      </c>
      <c r="H190" s="7">
        <f>B190</f>
        <v>0</v>
      </c>
      <c r="I190" s="7">
        <f>C190-E190</f>
        <v>320</v>
      </c>
      <c r="J190" s="7">
        <f>(327-306)/7*20</f>
        <v>60</v>
      </c>
      <c r="K190" s="5">
        <f>I190/J190</f>
        <v>5.333333333333333</v>
      </c>
      <c r="L190" s="7">
        <f>D190-F190</f>
        <v>138</v>
      </c>
      <c r="M190" s="7">
        <f>327-306</f>
        <v>21</v>
      </c>
      <c r="N190" s="5">
        <f>L190/M190*100</f>
        <v>657.1428571428571</v>
      </c>
      <c r="O190" s="37">
        <f>B190</f>
        <v>0</v>
      </c>
      <c r="P190" s="9"/>
      <c r="Q190" s="9"/>
    </row>
    <row r="191" spans="2:17" ht="12.75">
      <c r="B191" t="s">
        <v>202</v>
      </c>
      <c r="C191">
        <v>490</v>
      </c>
      <c r="D191">
        <v>1481</v>
      </c>
      <c r="E191">
        <v>320</v>
      </c>
      <c r="F191">
        <v>1433</v>
      </c>
      <c r="H191" s="7">
        <f>B191</f>
        <v>0</v>
      </c>
      <c r="I191" s="7">
        <f>C191-E191</f>
        <v>170</v>
      </c>
      <c r="J191" s="7">
        <f>(327-306)/7*20</f>
        <v>60</v>
      </c>
      <c r="K191" s="5">
        <f>I191/J191</f>
        <v>2.8333333333333335</v>
      </c>
      <c r="L191" s="7">
        <f>D191-F191</f>
        <v>48</v>
      </c>
      <c r="M191" s="7">
        <f>327-306</f>
        <v>21</v>
      </c>
      <c r="N191" s="5">
        <f>L191/M191*100</f>
        <v>228.57142857142856</v>
      </c>
      <c r="O191" s="37">
        <f>B191</f>
        <v>0</v>
      </c>
      <c r="P191" s="9"/>
      <c r="Q191" s="9"/>
    </row>
    <row r="192" spans="2:17" ht="12.75">
      <c r="B192" t="s">
        <v>203</v>
      </c>
      <c r="C192">
        <v>2670</v>
      </c>
      <c r="D192">
        <v>5722</v>
      </c>
      <c r="E192">
        <v>2060</v>
      </c>
      <c r="F192">
        <v>5421</v>
      </c>
      <c r="H192" s="7">
        <f>B192</f>
        <v>0</v>
      </c>
      <c r="I192" s="7">
        <f>C192-E192</f>
        <v>610</v>
      </c>
      <c r="J192" s="7">
        <f>(327-306)/7*20</f>
        <v>60</v>
      </c>
      <c r="K192" s="5">
        <f>I192/J192</f>
        <v>10.166666666666666</v>
      </c>
      <c r="L192" s="7">
        <f>D192-F192</f>
        <v>301</v>
      </c>
      <c r="M192" s="7">
        <f>327-306</f>
        <v>21</v>
      </c>
      <c r="N192" s="5">
        <f>L192/M192*100</f>
        <v>1433.3333333333335</v>
      </c>
      <c r="O192" s="37">
        <f>B192</f>
        <v>0</v>
      </c>
      <c r="P192" s="9"/>
      <c r="Q192" s="9"/>
    </row>
    <row r="193" spans="2:17" ht="12.75">
      <c r="B193" t="s">
        <v>204</v>
      </c>
      <c r="C193">
        <v>3840</v>
      </c>
      <c r="D193">
        <v>3981</v>
      </c>
      <c r="E193">
        <v>2680</v>
      </c>
      <c r="F193">
        <v>3719</v>
      </c>
      <c r="H193" s="7">
        <f>B193</f>
        <v>0</v>
      </c>
      <c r="I193" s="7">
        <f>C193-E193</f>
        <v>1160</v>
      </c>
      <c r="J193" s="7">
        <f>(327-306)/7*20</f>
        <v>60</v>
      </c>
      <c r="K193" s="5">
        <f>I193/J193</f>
        <v>19.333333333333332</v>
      </c>
      <c r="L193" s="7">
        <f>D193-F193</f>
        <v>262</v>
      </c>
      <c r="M193" s="7">
        <f>327-306</f>
        <v>21</v>
      </c>
      <c r="N193" s="5">
        <f>L193/M193*100</f>
        <v>1247.6190476190477</v>
      </c>
      <c r="O193" s="37">
        <f>B193</f>
        <v>0</v>
      </c>
      <c r="P193" s="9"/>
      <c r="Q193" s="9"/>
    </row>
    <row r="194" spans="2:17" ht="12.75">
      <c r="B194" t="s">
        <v>47</v>
      </c>
      <c r="C194">
        <v>3450</v>
      </c>
      <c r="D194">
        <v>6290</v>
      </c>
      <c r="E194">
        <v>3010</v>
      </c>
      <c r="F194">
        <v>6087</v>
      </c>
      <c r="H194" s="7">
        <f>B194</f>
        <v>0</v>
      </c>
      <c r="I194" s="7">
        <f>C194-E194</f>
        <v>440</v>
      </c>
      <c r="J194" s="7">
        <f>(327-306)/7*20</f>
        <v>60</v>
      </c>
      <c r="K194" s="5">
        <f>I194/J194</f>
        <v>7.333333333333333</v>
      </c>
      <c r="L194" s="7">
        <f>D194-F194</f>
        <v>203</v>
      </c>
      <c r="M194" s="7">
        <f>327-306</f>
        <v>21</v>
      </c>
      <c r="N194" s="5">
        <f>L194/M194*100</f>
        <v>966.6666666666666</v>
      </c>
      <c r="O194" s="37">
        <f>B194</f>
        <v>0</v>
      </c>
      <c r="P194" s="9"/>
      <c r="Q194" s="9"/>
    </row>
    <row r="195" spans="2:17" ht="12.75">
      <c r="B195" t="s">
        <v>205</v>
      </c>
      <c r="C195">
        <v>2100</v>
      </c>
      <c r="D195">
        <v>3095</v>
      </c>
      <c r="E195">
        <v>1560</v>
      </c>
      <c r="F195">
        <v>2890</v>
      </c>
      <c r="H195" s="7">
        <f>B195</f>
        <v>0</v>
      </c>
      <c r="I195" s="7">
        <f>C195-E195</f>
        <v>540</v>
      </c>
      <c r="J195" s="7">
        <f>(327-306)/7*20</f>
        <v>60</v>
      </c>
      <c r="K195" s="5">
        <f>I195/J195</f>
        <v>9</v>
      </c>
      <c r="L195" s="7">
        <f>D195-F195</f>
        <v>205</v>
      </c>
      <c r="M195" s="7">
        <f>327-306</f>
        <v>21</v>
      </c>
      <c r="N195" s="5">
        <f>L195/M195*100</f>
        <v>976.1904761904763</v>
      </c>
      <c r="O195" s="37">
        <f>B195</f>
        <v>0</v>
      </c>
      <c r="P195" s="9"/>
      <c r="Q195" s="9"/>
    </row>
    <row r="196" spans="2:17" ht="12.75">
      <c r="B196" t="s">
        <v>49</v>
      </c>
      <c r="C196">
        <v>860</v>
      </c>
      <c r="D196">
        <v>1720</v>
      </c>
      <c r="E196">
        <v>640</v>
      </c>
      <c r="F196">
        <v>1602</v>
      </c>
      <c r="H196" s="7">
        <f>B196</f>
        <v>0</v>
      </c>
      <c r="I196" s="7">
        <f>C196-E196</f>
        <v>220</v>
      </c>
      <c r="J196" s="7">
        <f>(327-306)/7*20</f>
        <v>60</v>
      </c>
      <c r="K196" s="5">
        <f>I196/J196</f>
        <v>3.6666666666666665</v>
      </c>
      <c r="L196" s="7">
        <f>D196-F196</f>
        <v>118</v>
      </c>
      <c r="M196" s="7">
        <f>327-306</f>
        <v>21</v>
      </c>
      <c r="N196" s="5">
        <f>L196/M196*100</f>
        <v>561.9047619047618</v>
      </c>
      <c r="O196" s="37">
        <f>B196</f>
        <v>0</v>
      </c>
      <c r="P196" s="9"/>
      <c r="Q196" s="9"/>
    </row>
    <row r="197" spans="2:17" ht="12.75">
      <c r="B197" t="s">
        <v>206</v>
      </c>
      <c r="C197">
        <v>625</v>
      </c>
      <c r="D197">
        <v>1525</v>
      </c>
      <c r="E197">
        <v>545</v>
      </c>
      <c r="F197">
        <v>1495</v>
      </c>
      <c r="H197" s="7">
        <f>B197</f>
        <v>0</v>
      </c>
      <c r="I197" s="7">
        <f>C197-E197</f>
        <v>80</v>
      </c>
      <c r="J197" s="7">
        <f>(327-306)/7*20</f>
        <v>60</v>
      </c>
      <c r="K197" s="5">
        <f>I197/J197</f>
        <v>1.3333333333333333</v>
      </c>
      <c r="L197" s="7">
        <f>D197-F197</f>
        <v>30</v>
      </c>
      <c r="M197" s="7">
        <f>327-306</f>
        <v>21</v>
      </c>
      <c r="N197" s="5">
        <f>L197/M197*100</f>
        <v>142.85714285714286</v>
      </c>
      <c r="O197" s="37">
        <f>B197</f>
        <v>0</v>
      </c>
      <c r="P197" s="9"/>
      <c r="Q197" s="9"/>
    </row>
    <row r="198" spans="2:17" ht="12.75">
      <c r="B198" t="s">
        <v>51</v>
      </c>
      <c r="C198">
        <v>1190</v>
      </c>
      <c r="D198">
        <v>5347</v>
      </c>
      <c r="E198">
        <v>0</v>
      </c>
      <c r="G198">
        <v>5154</v>
      </c>
      <c r="H198" s="7">
        <f>B198</f>
        <v>0</v>
      </c>
      <c r="I198" s="7">
        <f>C198-E198</f>
        <v>1190</v>
      </c>
      <c r="J198" s="5">
        <f>(18)/7*20</f>
        <v>51.42857142857143</v>
      </c>
      <c r="K198" s="5">
        <f>I198/J198</f>
        <v>23.13888888888889</v>
      </c>
      <c r="L198" s="7">
        <f>D198-G198</f>
        <v>193</v>
      </c>
      <c r="M198" s="7">
        <f>18</f>
        <v>18</v>
      </c>
      <c r="N198" s="5">
        <f>L198/M198*100</f>
        <v>1072.2222222222222</v>
      </c>
      <c r="O198" s="37">
        <f>B198</f>
        <v>0</v>
      </c>
      <c r="P198" s="9"/>
      <c r="Q198" s="9"/>
    </row>
    <row r="199" spans="2:18" ht="12.75">
      <c r="B199" t="s">
        <v>163</v>
      </c>
      <c r="C199">
        <v>3950</v>
      </c>
      <c r="D199">
        <v>1107</v>
      </c>
      <c r="E199">
        <v>2390</v>
      </c>
      <c r="F199">
        <v>984</v>
      </c>
      <c r="H199" s="7">
        <f>B199</f>
        <v>0</v>
      </c>
      <c r="I199" s="7">
        <f>C199-E199</f>
        <v>1560</v>
      </c>
      <c r="J199" s="7">
        <f>(327-306)/7*20</f>
        <v>60</v>
      </c>
      <c r="K199" s="5">
        <f>I199/J199</f>
        <v>26</v>
      </c>
      <c r="L199" s="7">
        <f>D199-F199</f>
        <v>123</v>
      </c>
      <c r="M199" s="7">
        <f>327-306</f>
        <v>21</v>
      </c>
      <c r="N199" s="5">
        <f>L199/M199*100</f>
        <v>585.7142857142857</v>
      </c>
      <c r="O199" s="37">
        <f>B199</f>
        <v>0</v>
      </c>
      <c r="P199" s="9"/>
      <c r="Q199" s="9"/>
      <c r="R199" s="13" t="s">
        <v>207</v>
      </c>
    </row>
    <row r="200" spans="2:17" ht="12.75">
      <c r="B200" t="s">
        <v>152</v>
      </c>
      <c r="C200">
        <v>460</v>
      </c>
      <c r="D200">
        <v>5333</v>
      </c>
      <c r="E200">
        <v>70</v>
      </c>
      <c r="F200">
        <v>5309</v>
      </c>
      <c r="H200" s="7">
        <f>B200</f>
        <v>0</v>
      </c>
      <c r="I200" s="7">
        <f>C200-E200</f>
        <v>390</v>
      </c>
      <c r="J200" s="7">
        <f>(327-306)/7*20</f>
        <v>60</v>
      </c>
      <c r="K200" s="5">
        <f>I200/J200</f>
        <v>6.5</v>
      </c>
      <c r="L200" s="7">
        <f>D200-F200</f>
        <v>24</v>
      </c>
      <c r="M200" s="7">
        <f>327-306</f>
        <v>21</v>
      </c>
      <c r="N200" s="5">
        <f>L200/M200*100</f>
        <v>114.28571428571428</v>
      </c>
      <c r="O200" s="37">
        <f>B200</f>
        <v>0</v>
      </c>
      <c r="P200" s="9"/>
      <c r="Q200" s="9"/>
    </row>
    <row r="201" spans="2:18" ht="12.75">
      <c r="B201" t="s">
        <v>208</v>
      </c>
      <c r="C201">
        <v>1350</v>
      </c>
      <c r="D201">
        <v>2218</v>
      </c>
      <c r="E201">
        <v>740</v>
      </c>
      <c r="F201">
        <v>2204</v>
      </c>
      <c r="H201" s="7">
        <f>B201</f>
        <v>0</v>
      </c>
      <c r="I201" s="7">
        <f>C201-E201</f>
        <v>610</v>
      </c>
      <c r="J201" s="7">
        <f>(327-306)/7*20</f>
        <v>60</v>
      </c>
      <c r="K201" s="5">
        <f>I201/J201</f>
        <v>10.166666666666666</v>
      </c>
      <c r="L201" s="7">
        <f>D201-F201</f>
        <v>14</v>
      </c>
      <c r="M201" s="7">
        <f>327-306</f>
        <v>21</v>
      </c>
      <c r="N201" s="5">
        <f>L201/M201*100</f>
        <v>66.66666666666666</v>
      </c>
      <c r="O201" s="37">
        <f>B201</f>
        <v>0</v>
      </c>
      <c r="P201" s="9"/>
      <c r="Q201" s="32"/>
      <c r="R201" t="s">
        <v>209</v>
      </c>
    </row>
    <row r="202" spans="2:18" ht="12.75">
      <c r="B202" t="s">
        <v>30</v>
      </c>
      <c r="C202">
        <v>720</v>
      </c>
      <c r="D202">
        <v>2932</v>
      </c>
      <c r="E202">
        <v>710</v>
      </c>
      <c r="F202">
        <v>2929</v>
      </c>
      <c r="H202" s="7">
        <f>B202</f>
        <v>0</v>
      </c>
      <c r="I202" s="7">
        <f>C202-E202</f>
        <v>10</v>
      </c>
      <c r="J202" s="7">
        <f>(327-306)/7*20</f>
        <v>60</v>
      </c>
      <c r="K202" s="5">
        <f>I202/J202</f>
        <v>0.16666666666666666</v>
      </c>
      <c r="L202" s="7">
        <f>D202-F202</f>
        <v>3</v>
      </c>
      <c r="M202" s="7">
        <f>327-306</f>
        <v>21</v>
      </c>
      <c r="N202" s="5">
        <f>L202/M202*100</f>
        <v>14.285714285714285</v>
      </c>
      <c r="O202" s="37">
        <f>B202</f>
        <v>0</v>
      </c>
      <c r="P202" s="10"/>
      <c r="Q202" s="10"/>
      <c r="R202" s="38" t="s">
        <v>157</v>
      </c>
    </row>
    <row r="203" spans="2:17" ht="12.75">
      <c r="B203" t="s">
        <v>56</v>
      </c>
      <c r="C203">
        <v>1550</v>
      </c>
      <c r="D203">
        <v>2682</v>
      </c>
      <c r="E203">
        <v>1230</v>
      </c>
      <c r="F203">
        <v>2629</v>
      </c>
      <c r="H203" s="7">
        <f>B203</f>
        <v>0</v>
      </c>
      <c r="I203" s="7">
        <f>C203-E203</f>
        <v>320</v>
      </c>
      <c r="J203" s="7">
        <f>(327-306)/7*20</f>
        <v>60</v>
      </c>
      <c r="K203" s="5">
        <f>I203/J203</f>
        <v>5.333333333333333</v>
      </c>
      <c r="L203" s="7">
        <f>D203-F203</f>
        <v>53</v>
      </c>
      <c r="M203" s="7">
        <f>327-306</f>
        <v>21</v>
      </c>
      <c r="N203" s="5">
        <f>L203/M203*100</f>
        <v>252.38095238095238</v>
      </c>
      <c r="O203" s="37">
        <f>B203</f>
        <v>0</v>
      </c>
      <c r="P203" s="9"/>
      <c r="Q203" s="9"/>
    </row>
    <row r="204" spans="2:17" ht="12.75">
      <c r="B204" t="s">
        <v>57</v>
      </c>
      <c r="C204">
        <v>1700</v>
      </c>
      <c r="D204">
        <v>1243</v>
      </c>
      <c r="E204">
        <v>640</v>
      </c>
      <c r="F204">
        <v>1080</v>
      </c>
      <c r="H204" s="7">
        <f>B204</f>
        <v>0</v>
      </c>
      <c r="I204" s="7">
        <f>C204-E204</f>
        <v>1060</v>
      </c>
      <c r="J204" s="7">
        <f>(327-306)/7*20</f>
        <v>60</v>
      </c>
      <c r="K204" s="5">
        <f>I204/J204</f>
        <v>17.666666666666668</v>
      </c>
      <c r="L204" s="7">
        <f>D204-F204</f>
        <v>163</v>
      </c>
      <c r="M204" s="7">
        <f>327-306</f>
        <v>21</v>
      </c>
      <c r="N204" s="5">
        <f>L204/M204*100</f>
        <v>776.1904761904761</v>
      </c>
      <c r="O204" s="37">
        <f>B204</f>
        <v>0</v>
      </c>
      <c r="P204" s="9"/>
      <c r="Q204" s="9"/>
    </row>
    <row r="205" spans="2:17" ht="12.75">
      <c r="B205" t="s">
        <v>60</v>
      </c>
      <c r="C205">
        <v>280</v>
      </c>
      <c r="D205">
        <v>2494</v>
      </c>
      <c r="E205">
        <v>0</v>
      </c>
      <c r="G205">
        <v>2372</v>
      </c>
      <c r="H205" s="7">
        <f>B205</f>
        <v>0</v>
      </c>
      <c r="I205" s="7">
        <f>C205-E205</f>
        <v>280</v>
      </c>
      <c r="J205" s="5">
        <f>(18)/7*20</f>
        <v>51.42857142857143</v>
      </c>
      <c r="K205" s="5">
        <f>I205/J205</f>
        <v>5.444444444444445</v>
      </c>
      <c r="L205" s="7">
        <f>D205-G205</f>
        <v>122</v>
      </c>
      <c r="M205" s="7">
        <f>18</f>
        <v>18</v>
      </c>
      <c r="N205" s="5">
        <f>L205/M205*100</f>
        <v>677.7777777777777</v>
      </c>
      <c r="O205" s="37">
        <f>B205</f>
        <v>0</v>
      </c>
      <c r="P205" s="9"/>
      <c r="Q205" s="9"/>
    </row>
    <row r="206" spans="2:17" ht="12.75">
      <c r="B206" t="s">
        <v>62</v>
      </c>
      <c r="C206">
        <v>2280</v>
      </c>
      <c r="D206">
        <v>7635</v>
      </c>
      <c r="E206">
        <v>1590</v>
      </c>
      <c r="F206">
        <v>7483</v>
      </c>
      <c r="H206" s="7">
        <f>B206</f>
        <v>0</v>
      </c>
      <c r="I206" s="7">
        <f>C206-E206</f>
        <v>690</v>
      </c>
      <c r="J206" s="7">
        <f>(327-306)/7*20</f>
        <v>60</v>
      </c>
      <c r="K206" s="5">
        <f>I206/J206</f>
        <v>11.5</v>
      </c>
      <c r="L206" s="7">
        <f>D206-F206</f>
        <v>152</v>
      </c>
      <c r="M206" s="7">
        <f>327-306</f>
        <v>21</v>
      </c>
      <c r="N206" s="5">
        <f>L206/M206*100</f>
        <v>723.8095238095239</v>
      </c>
      <c r="O206" s="37">
        <f>B206</f>
        <v>0</v>
      </c>
      <c r="P206" s="9"/>
      <c r="Q206" s="9"/>
    </row>
    <row r="207" spans="2:17" ht="12.75">
      <c r="B207" t="s">
        <v>63</v>
      </c>
      <c r="C207">
        <v>860</v>
      </c>
      <c r="D207">
        <v>2675</v>
      </c>
      <c r="E207">
        <v>740</v>
      </c>
      <c r="F207">
        <v>2634</v>
      </c>
      <c r="H207" s="7">
        <f>B207</f>
        <v>0</v>
      </c>
      <c r="I207" s="7">
        <f>C207-E207</f>
        <v>120</v>
      </c>
      <c r="J207" s="7">
        <f>(327-306)/7*20</f>
        <v>60</v>
      </c>
      <c r="K207" s="5">
        <f>I207/J207</f>
        <v>2</v>
      </c>
      <c r="L207" s="7">
        <f>D207-F207</f>
        <v>41</v>
      </c>
      <c r="M207" s="7">
        <f>327-306</f>
        <v>21</v>
      </c>
      <c r="N207" s="5">
        <f>L207/M207*100</f>
        <v>195.23809523809524</v>
      </c>
      <c r="O207" s="37">
        <f>B207</f>
        <v>0</v>
      </c>
      <c r="P207" s="9"/>
      <c r="Q207" s="9"/>
    </row>
    <row r="208" spans="2:17" ht="12.75">
      <c r="B208" t="s">
        <v>64</v>
      </c>
      <c r="C208">
        <v>3890</v>
      </c>
      <c r="D208">
        <v>3718</v>
      </c>
      <c r="E208">
        <v>2690</v>
      </c>
      <c r="F208">
        <v>3432</v>
      </c>
      <c r="H208" s="7">
        <f>B208</f>
        <v>0</v>
      </c>
      <c r="I208" s="7">
        <f>C208-E208</f>
        <v>1200</v>
      </c>
      <c r="J208" s="7">
        <f>(327-306)/7*20</f>
        <v>60</v>
      </c>
      <c r="K208" s="5">
        <f>I208/J208</f>
        <v>20</v>
      </c>
      <c r="L208" s="7">
        <f>D208-F208</f>
        <v>286</v>
      </c>
      <c r="M208" s="7">
        <f>327-306</f>
        <v>21</v>
      </c>
      <c r="N208" s="5">
        <f>L208/M208*100</f>
        <v>1361.904761904762</v>
      </c>
      <c r="O208" s="37">
        <f>B208</f>
        <v>0</v>
      </c>
      <c r="P208" s="9"/>
      <c r="Q208" s="9"/>
    </row>
    <row r="209" spans="2:17" ht="12.75">
      <c r="B209" t="s">
        <v>210</v>
      </c>
      <c r="C209">
        <v>890</v>
      </c>
      <c r="D209">
        <v>3429</v>
      </c>
      <c r="E209">
        <v>0</v>
      </c>
      <c r="G209">
        <v>3220</v>
      </c>
      <c r="H209" s="7">
        <f>B209</f>
        <v>0</v>
      </c>
      <c r="I209" s="7">
        <f>C209-E209</f>
        <v>890</v>
      </c>
      <c r="J209" s="5">
        <f>(20)/7*20</f>
        <v>57.142857142857146</v>
      </c>
      <c r="K209" s="5">
        <f>I209/J209</f>
        <v>15.575</v>
      </c>
      <c r="L209" s="7">
        <f>D209-G209</f>
        <v>209</v>
      </c>
      <c r="M209" s="7">
        <f>20</f>
        <v>20</v>
      </c>
      <c r="N209" s="5">
        <f>L209/M209*100</f>
        <v>1045</v>
      </c>
      <c r="O209" s="37">
        <f>B209</f>
        <v>0</v>
      </c>
      <c r="P209" s="9"/>
      <c r="Q209" s="9"/>
    </row>
    <row r="210" spans="2:17" ht="12.75">
      <c r="B210" t="s">
        <v>211</v>
      </c>
      <c r="C210">
        <v>370</v>
      </c>
      <c r="D210">
        <v>2203</v>
      </c>
      <c r="E210">
        <v>80</v>
      </c>
      <c r="F210">
        <v>2097</v>
      </c>
      <c r="H210" s="7">
        <f>B210</f>
        <v>0</v>
      </c>
      <c r="I210" s="7">
        <f>C210-E210</f>
        <v>290</v>
      </c>
      <c r="J210" s="7">
        <f>(327-306)/7*20</f>
        <v>60</v>
      </c>
      <c r="K210" s="5">
        <f>I210/J210</f>
        <v>4.833333333333333</v>
      </c>
      <c r="L210" s="7">
        <f>D210-F210</f>
        <v>106</v>
      </c>
      <c r="M210" s="7">
        <f>327-306</f>
        <v>21</v>
      </c>
      <c r="N210" s="5">
        <f>L210/M210*100</f>
        <v>504.76190476190476</v>
      </c>
      <c r="O210" s="37">
        <f>B210</f>
        <v>0</v>
      </c>
      <c r="P210" s="9"/>
      <c r="Q210" s="9"/>
    </row>
    <row r="211" spans="2:17" ht="12.75">
      <c r="B211" t="s">
        <v>197</v>
      </c>
      <c r="C211">
        <v>90</v>
      </c>
      <c r="D211">
        <v>405</v>
      </c>
      <c r="E211">
        <v>90</v>
      </c>
      <c r="F211">
        <v>404</v>
      </c>
      <c r="H211" s="7">
        <f>B211</f>
        <v>0</v>
      </c>
      <c r="I211" s="7">
        <f>C211-E211</f>
        <v>0</v>
      </c>
      <c r="J211" s="7">
        <f>(327-306)/7*20</f>
        <v>60</v>
      </c>
      <c r="K211" s="5">
        <f>I211/J211</f>
        <v>0</v>
      </c>
      <c r="L211" s="7">
        <f>D211-F211</f>
        <v>1</v>
      </c>
      <c r="M211" s="7">
        <f>327-306</f>
        <v>21</v>
      </c>
      <c r="N211" s="5">
        <f>L211/M211*100</f>
        <v>4.761904761904762</v>
      </c>
      <c r="O211" s="37">
        <f>B211</f>
        <v>0</v>
      </c>
      <c r="P211" s="10"/>
      <c r="Q211" s="10"/>
    </row>
    <row r="212" spans="2:17" ht="12.75">
      <c r="B212" t="s">
        <v>67</v>
      </c>
      <c r="C212">
        <v>1750</v>
      </c>
      <c r="D212">
        <v>4731</v>
      </c>
      <c r="E212">
        <v>920</v>
      </c>
      <c r="F212">
        <v>4639</v>
      </c>
      <c r="H212" s="7">
        <f>B212</f>
        <v>0</v>
      </c>
      <c r="I212" s="7">
        <f>C212-E212</f>
        <v>830</v>
      </c>
      <c r="J212" s="7">
        <f>(327-306)/7*20</f>
        <v>60</v>
      </c>
      <c r="K212" s="5">
        <f>I212/J212</f>
        <v>13.833333333333334</v>
      </c>
      <c r="L212" s="7">
        <f>D212-F212</f>
        <v>92</v>
      </c>
      <c r="M212" s="7">
        <f>327-306</f>
        <v>21</v>
      </c>
      <c r="N212" s="5">
        <f>L212/M212*100</f>
        <v>438.09523809523813</v>
      </c>
      <c r="O212" s="37">
        <f>B212</f>
        <v>0</v>
      </c>
      <c r="P212" s="9"/>
      <c r="Q212" s="9"/>
    </row>
    <row r="213" spans="2:18" ht="12.75">
      <c r="B213" t="s">
        <v>68</v>
      </c>
      <c r="C213">
        <v>2100</v>
      </c>
      <c r="D213">
        <v>2319</v>
      </c>
      <c r="E213">
        <v>1390</v>
      </c>
      <c r="F213">
        <v>2215</v>
      </c>
      <c r="H213" s="7">
        <f>B213</f>
        <v>0</v>
      </c>
      <c r="I213" s="7">
        <f>C213-E213</f>
        <v>710</v>
      </c>
      <c r="J213" s="7">
        <f>(327-306)/7*20</f>
        <v>60</v>
      </c>
      <c r="K213" s="5">
        <f>I213/J213</f>
        <v>11.833333333333334</v>
      </c>
      <c r="L213" s="7">
        <f>D213-F213</f>
        <v>104</v>
      </c>
      <c r="M213" s="7">
        <f>327-306</f>
        <v>21</v>
      </c>
      <c r="N213" s="5">
        <f>L213/M213*100</f>
        <v>495.23809523809524</v>
      </c>
      <c r="O213" s="37">
        <f>B213</f>
        <v>0</v>
      </c>
      <c r="P213" s="9"/>
      <c r="Q213" s="9"/>
      <c r="R213" s="1"/>
    </row>
    <row r="214" spans="10:18" ht="12.75">
      <c r="J214" s="2"/>
      <c r="K214" s="2"/>
      <c r="R214" s="39" t="s">
        <v>35</v>
      </c>
    </row>
    <row r="215" spans="10:18" ht="12.75">
      <c r="J215" s="2"/>
      <c r="K215" s="2"/>
      <c r="R215" s="39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61">
      <selection activeCell="K181" sqref="K181"/>
    </sheetView>
  </sheetViews>
  <sheetFormatPr defaultColWidth="9.00390625" defaultRowHeight="12.75"/>
  <cols>
    <col min="3" max="3" width="17.00390625" style="0" customWidth="1"/>
    <col min="4" max="4" width="17.375" style="0" customWidth="1"/>
    <col min="5" max="5" width="18.125" style="0" customWidth="1"/>
    <col min="6" max="6" width="17.00390625" style="0" customWidth="1"/>
    <col min="7" max="7" width="11.75390625" style="0" customWidth="1"/>
    <col min="8" max="8" width="18.50390625" style="0" customWidth="1"/>
    <col min="9" max="9" width="18.00390625" style="0" customWidth="1"/>
    <col min="10" max="10" width="23.125" style="0" customWidth="1"/>
    <col min="11" max="11" width="13.75390625" style="0" customWidth="1"/>
  </cols>
  <sheetData>
    <row r="1" ht="12.75">
      <c r="A1" t="s">
        <v>212</v>
      </c>
    </row>
    <row r="2" spans="2:8" ht="12.75">
      <c r="B2" t="s">
        <v>1</v>
      </c>
      <c r="C2" t="s">
        <v>213</v>
      </c>
      <c r="D2" t="s">
        <v>214</v>
      </c>
      <c r="E2" t="s">
        <v>215</v>
      </c>
      <c r="F2" t="s">
        <v>216</v>
      </c>
      <c r="H2" t="s">
        <v>105</v>
      </c>
    </row>
    <row r="3" spans="2:6" ht="12.75">
      <c r="B3" t="s">
        <v>44</v>
      </c>
      <c r="C3">
        <v>4487</v>
      </c>
      <c r="D3">
        <v>4812</v>
      </c>
      <c r="E3" s="7">
        <f>D3-C3</f>
        <v>325</v>
      </c>
      <c r="F3" s="40"/>
    </row>
    <row r="4" spans="2:8" ht="12.75">
      <c r="B4" t="s">
        <v>217</v>
      </c>
      <c r="C4">
        <v>795</v>
      </c>
      <c r="D4">
        <v>795</v>
      </c>
      <c r="E4" s="7">
        <f>D4-C4</f>
        <v>0</v>
      </c>
      <c r="F4" s="41"/>
      <c r="H4" t="s">
        <v>218</v>
      </c>
    </row>
    <row r="5" spans="2:8" ht="12.75">
      <c r="B5" t="s">
        <v>219</v>
      </c>
      <c r="C5">
        <v>4918</v>
      </c>
      <c r="D5">
        <v>5044</v>
      </c>
      <c r="E5" s="7">
        <f>D5-C5</f>
        <v>126</v>
      </c>
      <c r="F5" s="40"/>
      <c r="H5" t="s">
        <v>85</v>
      </c>
    </row>
    <row r="6" spans="2:8" ht="12.75">
      <c r="B6" t="s">
        <v>220</v>
      </c>
      <c r="C6">
        <v>950</v>
      </c>
      <c r="D6" t="s">
        <v>22</v>
      </c>
      <c r="E6" s="7" t="e">
        <f>D6-C6</f>
        <v>#VALUE!</v>
      </c>
      <c r="F6" s="42"/>
      <c r="H6" t="s">
        <v>221</v>
      </c>
    </row>
    <row r="7" spans="2:8" ht="12.75">
      <c r="B7" t="s">
        <v>72</v>
      </c>
      <c r="C7">
        <v>1913</v>
      </c>
      <c r="D7">
        <v>2103</v>
      </c>
      <c r="E7" s="7">
        <f>D7-C7</f>
        <v>190</v>
      </c>
      <c r="F7" s="40"/>
      <c r="H7" t="s">
        <v>222</v>
      </c>
    </row>
    <row r="8" spans="2:8" ht="12.75">
      <c r="B8" t="s">
        <v>223</v>
      </c>
      <c r="C8">
        <v>808</v>
      </c>
      <c r="D8">
        <v>897</v>
      </c>
      <c r="E8" s="7">
        <f>D8-C8</f>
        <v>89</v>
      </c>
      <c r="F8" s="40"/>
      <c r="H8" t="s">
        <v>224</v>
      </c>
    </row>
    <row r="9" spans="2:8" ht="12.75">
      <c r="B9" t="s">
        <v>225</v>
      </c>
      <c r="C9">
        <v>3725</v>
      </c>
      <c r="D9">
        <v>3727</v>
      </c>
      <c r="E9" s="7">
        <f>D9-C9</f>
        <v>2</v>
      </c>
      <c r="F9" s="43"/>
      <c r="H9" t="s">
        <v>226</v>
      </c>
    </row>
    <row r="10" spans="2:8" ht="12.75">
      <c r="B10" t="s">
        <v>227</v>
      </c>
      <c r="C10">
        <v>3211</v>
      </c>
      <c r="D10">
        <v>3300</v>
      </c>
      <c r="E10" s="7">
        <f>D10-C10</f>
        <v>89</v>
      </c>
      <c r="F10" s="40"/>
      <c r="H10" t="s">
        <v>228</v>
      </c>
    </row>
    <row r="11" spans="2:8" ht="12.75">
      <c r="B11" t="s">
        <v>229</v>
      </c>
      <c r="C11">
        <v>2586</v>
      </c>
      <c r="D11">
        <v>2657</v>
      </c>
      <c r="E11" s="7">
        <f>D11-C11</f>
        <v>71</v>
      </c>
      <c r="F11" s="40"/>
      <c r="H11" t="s">
        <v>230</v>
      </c>
    </row>
    <row r="12" spans="2:8" ht="12.75">
      <c r="B12" t="s">
        <v>231</v>
      </c>
      <c r="C12">
        <v>2115</v>
      </c>
      <c r="D12">
        <v>2118</v>
      </c>
      <c r="E12" s="7">
        <f>D12-C12</f>
        <v>3</v>
      </c>
      <c r="F12" s="43"/>
      <c r="H12" t="s">
        <v>232</v>
      </c>
    </row>
    <row r="13" spans="2:6" ht="12.75">
      <c r="B13" t="s">
        <v>233</v>
      </c>
      <c r="C13">
        <v>914</v>
      </c>
      <c r="D13">
        <v>914</v>
      </c>
      <c r="E13" s="7">
        <f>D13-C13</f>
        <v>0</v>
      </c>
      <c r="F13" s="43"/>
    </row>
    <row r="14" spans="2:6" ht="12.75">
      <c r="B14" t="s">
        <v>25</v>
      </c>
      <c r="C14">
        <v>4982</v>
      </c>
      <c r="D14">
        <v>5212</v>
      </c>
      <c r="E14" s="7">
        <f>D14-C14</f>
        <v>230</v>
      </c>
      <c r="F14" s="40"/>
    </row>
    <row r="15" spans="2:6" ht="12.75">
      <c r="B15" t="s">
        <v>53</v>
      </c>
      <c r="C15">
        <v>4486</v>
      </c>
      <c r="D15">
        <v>4592</v>
      </c>
      <c r="E15" s="7">
        <f>D15-C15</f>
        <v>106</v>
      </c>
      <c r="F15" s="40"/>
    </row>
    <row r="16" spans="2:6" ht="12.75">
      <c r="B16" t="s">
        <v>234</v>
      </c>
      <c r="C16">
        <v>1082</v>
      </c>
      <c r="D16">
        <v>1410</v>
      </c>
      <c r="E16" s="7">
        <f>D16-C16</f>
        <v>328</v>
      </c>
      <c r="F16" s="40"/>
    </row>
    <row r="17" spans="2:6" ht="12.75">
      <c r="B17" t="s">
        <v>235</v>
      </c>
      <c r="C17">
        <v>827</v>
      </c>
      <c r="D17">
        <v>828</v>
      </c>
      <c r="E17" s="7">
        <f>D17-C17</f>
        <v>1</v>
      </c>
      <c r="F17" s="43"/>
    </row>
    <row r="18" spans="2:6" ht="12.75">
      <c r="B18" t="s">
        <v>236</v>
      </c>
      <c r="C18">
        <v>1924</v>
      </c>
      <c r="D18">
        <v>1961</v>
      </c>
      <c r="E18" s="7">
        <f>D18-C18</f>
        <v>37</v>
      </c>
      <c r="F18" s="40"/>
    </row>
    <row r="19" spans="2:6" ht="12.75">
      <c r="B19" t="s">
        <v>237</v>
      </c>
      <c r="C19">
        <v>272</v>
      </c>
      <c r="D19">
        <v>272</v>
      </c>
      <c r="E19" s="7">
        <f>D19-C19</f>
        <v>0</v>
      </c>
      <c r="F19" s="43"/>
    </row>
    <row r="20" spans="2:6" ht="12.75">
      <c r="B20" t="s">
        <v>238</v>
      </c>
      <c r="C20">
        <v>1837</v>
      </c>
      <c r="D20">
        <v>2159</v>
      </c>
      <c r="E20" s="7">
        <f>D20-C20</f>
        <v>322</v>
      </c>
      <c r="F20" s="40"/>
    </row>
    <row r="21" spans="2:6" ht="12.75">
      <c r="B21" t="s">
        <v>239</v>
      </c>
      <c r="C21">
        <v>1782</v>
      </c>
      <c r="D21">
        <v>1862</v>
      </c>
      <c r="E21" s="7">
        <f>D21-C21</f>
        <v>80</v>
      </c>
      <c r="F21" s="40"/>
    </row>
    <row r="22" spans="2:6" ht="12.75">
      <c r="B22" t="s">
        <v>240</v>
      </c>
      <c r="C22">
        <v>309</v>
      </c>
      <c r="D22">
        <v>309</v>
      </c>
      <c r="E22" s="7">
        <f>D22-C22</f>
        <v>0</v>
      </c>
      <c r="F22" s="43"/>
    </row>
    <row r="23" spans="2:6" ht="12.75">
      <c r="B23" t="s">
        <v>241</v>
      </c>
      <c r="C23">
        <v>4415</v>
      </c>
      <c r="D23">
        <v>4852</v>
      </c>
      <c r="E23" s="7">
        <f>D23-C23</f>
        <v>437</v>
      </c>
      <c r="F23" s="40"/>
    </row>
    <row r="24" spans="2:6" ht="12.75">
      <c r="B24" t="s">
        <v>242</v>
      </c>
      <c r="C24">
        <v>516</v>
      </c>
      <c r="D24">
        <v>731</v>
      </c>
      <c r="E24" s="7">
        <f>D24-C24</f>
        <v>215</v>
      </c>
      <c r="F24" s="40"/>
    </row>
    <row r="25" spans="2:6" ht="12.75">
      <c r="B25" t="s">
        <v>243</v>
      </c>
      <c r="C25">
        <v>207</v>
      </c>
      <c r="D25">
        <v>207</v>
      </c>
      <c r="E25" s="7">
        <f>D25-C25</f>
        <v>0</v>
      </c>
      <c r="F25" s="43"/>
    </row>
    <row r="26" spans="2:6" ht="12.75">
      <c r="B26" t="s">
        <v>244</v>
      </c>
      <c r="C26">
        <v>210</v>
      </c>
      <c r="D26">
        <v>210</v>
      </c>
      <c r="E26" s="7">
        <f>D26-C26</f>
        <v>0</v>
      </c>
      <c r="F26" s="43"/>
    </row>
    <row r="27" spans="2:6" ht="12.75">
      <c r="B27" t="s">
        <v>245</v>
      </c>
      <c r="C27">
        <v>377</v>
      </c>
      <c r="D27" t="s">
        <v>22</v>
      </c>
      <c r="E27" s="7" t="e">
        <f>D27-C27</f>
        <v>#VALUE!</v>
      </c>
      <c r="F27" s="42"/>
    </row>
    <row r="28" spans="2:6" ht="12.75">
      <c r="B28" t="s">
        <v>246</v>
      </c>
      <c r="C28">
        <v>1604</v>
      </c>
      <c r="D28">
        <v>1758</v>
      </c>
      <c r="E28" s="7">
        <f>D28-C28</f>
        <v>154</v>
      </c>
      <c r="F28" s="40"/>
    </row>
    <row r="29" spans="2:6" ht="12.75">
      <c r="B29" t="s">
        <v>247</v>
      </c>
      <c r="C29">
        <v>8</v>
      </c>
      <c r="D29">
        <v>9</v>
      </c>
      <c r="E29" s="7">
        <f>D29-C29</f>
        <v>1</v>
      </c>
      <c r="F29" s="43"/>
    </row>
    <row r="30" spans="2:6" ht="12.75">
      <c r="B30" t="s">
        <v>248</v>
      </c>
      <c r="C30">
        <v>945</v>
      </c>
      <c r="D30" t="s">
        <v>22</v>
      </c>
      <c r="E30" s="7" t="e">
        <f>D30-C30</f>
        <v>#VALUE!</v>
      </c>
      <c r="F30" s="42"/>
    </row>
    <row r="32" spans="2:4" ht="12.75">
      <c r="B32" t="s">
        <v>249</v>
      </c>
      <c r="C32" t="s">
        <v>22</v>
      </c>
      <c r="D32">
        <v>2250</v>
      </c>
    </row>
    <row r="33" spans="2:4" ht="12.75">
      <c r="B33" t="s">
        <v>250</v>
      </c>
      <c r="C33" t="s">
        <v>22</v>
      </c>
      <c r="D33">
        <v>2939</v>
      </c>
    </row>
    <row r="34" spans="2:4" ht="12.75">
      <c r="B34" t="s">
        <v>251</v>
      </c>
      <c r="C34" t="s">
        <v>22</v>
      </c>
      <c r="D34">
        <v>526</v>
      </c>
    </row>
    <row r="35" spans="2:4" ht="12.75">
      <c r="B35" t="s">
        <v>252</v>
      </c>
      <c r="C35" t="s">
        <v>22</v>
      </c>
      <c r="D35">
        <v>117</v>
      </c>
    </row>
    <row r="36" spans="2:4" ht="12.75">
      <c r="B36" t="s">
        <v>253</v>
      </c>
      <c r="C36" t="s">
        <v>22</v>
      </c>
      <c r="D36">
        <v>2051</v>
      </c>
    </row>
    <row r="38" spans="2:5" ht="12.75">
      <c r="B38" t="s">
        <v>254</v>
      </c>
      <c r="C38" s="7">
        <f>AVERAGE(C3:C30)</f>
        <v>1864.4642857142858</v>
      </c>
      <c r="D38" s="7">
        <f>AVERAGE(D3:D5,D7:D26,D28:D29)</f>
        <v>2109.56</v>
      </c>
      <c r="E38" s="7">
        <f>AVERAGE(E3:E5,E7:E26,E28:E29)</f>
        <v>112.24</v>
      </c>
    </row>
    <row r="39" ht="12.75">
      <c r="A39" t="s">
        <v>255</v>
      </c>
    </row>
    <row r="40" spans="2:11" ht="12.75">
      <c r="B40" t="s">
        <v>1</v>
      </c>
      <c r="C40" t="s">
        <v>256</v>
      </c>
      <c r="D40" t="s">
        <v>257</v>
      </c>
      <c r="E40" t="s">
        <v>258</v>
      </c>
      <c r="F40" t="s">
        <v>259</v>
      </c>
      <c r="G40" t="s">
        <v>260</v>
      </c>
      <c r="H40" t="s">
        <v>216</v>
      </c>
      <c r="I40" s="37" t="s">
        <v>261</v>
      </c>
      <c r="J40" s="44"/>
      <c r="K40" t="s">
        <v>105</v>
      </c>
    </row>
    <row r="41" spans="2:11" ht="12.75">
      <c r="B41" t="s">
        <v>44</v>
      </c>
      <c r="C41">
        <v>4812</v>
      </c>
      <c r="E41">
        <v>5392</v>
      </c>
      <c r="F41" s="7">
        <f>E41-C41</f>
        <v>580</v>
      </c>
      <c r="G41" s="7">
        <f>102-68</f>
        <v>34</v>
      </c>
      <c r="H41" s="45"/>
      <c r="I41" s="7">
        <f>F41/G41*100</f>
        <v>1705.8823529411764</v>
      </c>
      <c r="K41" t="s">
        <v>262</v>
      </c>
    </row>
    <row r="42" spans="2:11" ht="12.75">
      <c r="B42" t="s">
        <v>217</v>
      </c>
      <c r="C42">
        <v>795</v>
      </c>
      <c r="E42">
        <v>795</v>
      </c>
      <c r="F42" s="7">
        <f>E42-C42</f>
        <v>0</v>
      </c>
      <c r="G42" s="7">
        <f>102-68</f>
        <v>34</v>
      </c>
      <c r="H42" s="46"/>
      <c r="I42" s="7">
        <f>F42/G42*100</f>
        <v>0</v>
      </c>
      <c r="K42" t="s">
        <v>263</v>
      </c>
    </row>
    <row r="43" spans="2:11" ht="12.75">
      <c r="B43" t="s">
        <v>72</v>
      </c>
      <c r="C43">
        <v>2103</v>
      </c>
      <c r="E43">
        <v>2279</v>
      </c>
      <c r="F43" s="7">
        <f>E43-C43</f>
        <v>176</v>
      </c>
      <c r="G43" s="7">
        <f>102-68</f>
        <v>34</v>
      </c>
      <c r="H43" s="45"/>
      <c r="I43" s="7">
        <f>F43/G43*100</f>
        <v>517.6470588235294</v>
      </c>
      <c r="K43" t="s">
        <v>264</v>
      </c>
    </row>
    <row r="44" spans="2:11" ht="12.75">
      <c r="B44" t="s">
        <v>227</v>
      </c>
      <c r="C44">
        <v>3300</v>
      </c>
      <c r="E44">
        <v>3300</v>
      </c>
      <c r="F44" s="7">
        <f>E44-C44</f>
        <v>0</v>
      </c>
      <c r="G44" s="7">
        <f>102-68</f>
        <v>34</v>
      </c>
      <c r="H44" s="26"/>
      <c r="I44" s="7">
        <f>F44/G44*100</f>
        <v>0</v>
      </c>
      <c r="K44" t="s">
        <v>265</v>
      </c>
    </row>
    <row r="45" spans="2:9" ht="12.75">
      <c r="B45" t="s">
        <v>266</v>
      </c>
      <c r="C45">
        <v>5044</v>
      </c>
      <c r="E45">
        <v>5210</v>
      </c>
      <c r="F45" s="7">
        <f>E45-C45</f>
        <v>166</v>
      </c>
      <c r="G45" s="7">
        <f>102-68</f>
        <v>34</v>
      </c>
      <c r="H45" s="45"/>
      <c r="I45" s="7">
        <f>F45/G45*100</f>
        <v>488.2352941176471</v>
      </c>
    </row>
    <row r="46" spans="2:11" ht="12.75">
      <c r="B46" t="s">
        <v>267</v>
      </c>
      <c r="C46">
        <v>897</v>
      </c>
      <c r="E46">
        <v>980</v>
      </c>
      <c r="F46" s="7">
        <f>E46-C46</f>
        <v>83</v>
      </c>
      <c r="G46" s="7">
        <f>102-68</f>
        <v>34</v>
      </c>
      <c r="H46" s="45"/>
      <c r="I46" s="7">
        <f>F46/G46*100</f>
        <v>244.11764705882354</v>
      </c>
      <c r="K46" t="s">
        <v>268</v>
      </c>
    </row>
    <row r="47" spans="2:11" ht="12.75">
      <c r="B47" t="s">
        <v>53</v>
      </c>
      <c r="C47">
        <v>4592</v>
      </c>
      <c r="E47">
        <v>4778</v>
      </c>
      <c r="F47" s="7">
        <f>E47-C47</f>
        <v>186</v>
      </c>
      <c r="G47" s="7">
        <f>102-68</f>
        <v>34</v>
      </c>
      <c r="H47" s="45"/>
      <c r="I47" s="7">
        <f>F47/G47*100</f>
        <v>547.0588235294118</v>
      </c>
      <c r="K47" t="s">
        <v>269</v>
      </c>
    </row>
    <row r="48" spans="2:11" ht="12.75">
      <c r="B48" t="s">
        <v>269</v>
      </c>
      <c r="C48">
        <v>2657</v>
      </c>
      <c r="E48">
        <v>2685</v>
      </c>
      <c r="F48" s="7">
        <f>E48-C48</f>
        <v>28</v>
      </c>
      <c r="G48" s="7">
        <f>102-68</f>
        <v>34</v>
      </c>
      <c r="H48" s="47" t="s">
        <v>270</v>
      </c>
      <c r="I48" s="7">
        <f>F48/G48*100</f>
        <v>82.35294117647058</v>
      </c>
      <c r="K48" t="s">
        <v>239</v>
      </c>
    </row>
    <row r="49" spans="2:9" ht="12.75">
      <c r="B49" t="s">
        <v>271</v>
      </c>
      <c r="C49">
        <v>5215</v>
      </c>
      <c r="E49">
        <v>5449</v>
      </c>
      <c r="F49" s="7">
        <f>E49-C49</f>
        <v>234</v>
      </c>
      <c r="G49" s="7">
        <f>102-68</f>
        <v>34</v>
      </c>
      <c r="H49" s="45"/>
      <c r="I49" s="7">
        <f>F49/G49*100</f>
        <v>688.2352941176471</v>
      </c>
    </row>
    <row r="50" spans="2:9" ht="12.75">
      <c r="B50" t="s">
        <v>234</v>
      </c>
      <c r="C50">
        <v>1410</v>
      </c>
      <c r="E50">
        <v>1410</v>
      </c>
      <c r="F50" s="7">
        <f>E50-C50</f>
        <v>0</v>
      </c>
      <c r="G50" s="7">
        <f>102-68</f>
        <v>34</v>
      </c>
      <c r="H50" s="26"/>
      <c r="I50" s="7">
        <f>F50/G50*100</f>
        <v>0</v>
      </c>
    </row>
    <row r="51" spans="2:9" ht="12.75">
      <c r="B51" t="s">
        <v>272</v>
      </c>
      <c r="C51">
        <v>1961</v>
      </c>
      <c r="E51">
        <v>2040</v>
      </c>
      <c r="F51" s="7">
        <f>E51-C51</f>
        <v>79</v>
      </c>
      <c r="G51" s="7">
        <f>102-68</f>
        <v>34</v>
      </c>
      <c r="H51" s="45"/>
      <c r="I51" s="7">
        <f>F51/G51*100</f>
        <v>232.3529411764706</v>
      </c>
    </row>
    <row r="52" spans="2:9" ht="12.75">
      <c r="B52" t="s">
        <v>238</v>
      </c>
      <c r="C52">
        <v>2159</v>
      </c>
      <c r="E52">
        <v>2418</v>
      </c>
      <c r="F52" s="7">
        <f>E52-C52</f>
        <v>259</v>
      </c>
      <c r="G52" s="7">
        <f>102-68</f>
        <v>34</v>
      </c>
      <c r="H52" s="45"/>
      <c r="I52" s="7">
        <f>F52/G52*100</f>
        <v>761.7647058823529</v>
      </c>
    </row>
    <row r="53" spans="2:9" ht="12.75">
      <c r="B53" t="s">
        <v>273</v>
      </c>
      <c r="C53">
        <v>731</v>
      </c>
      <c r="E53">
        <v>906</v>
      </c>
      <c r="F53" s="7">
        <f>E53-C53</f>
        <v>175</v>
      </c>
      <c r="G53" s="7">
        <f>102-68</f>
        <v>34</v>
      </c>
      <c r="H53" s="45"/>
      <c r="I53" s="7">
        <f>F53/G53*100</f>
        <v>514.7058823529412</v>
      </c>
    </row>
    <row r="54" spans="2:9" ht="12.75">
      <c r="B54" t="s">
        <v>241</v>
      </c>
      <c r="C54">
        <v>4852</v>
      </c>
      <c r="E54">
        <v>5213</v>
      </c>
      <c r="F54" s="7">
        <f>E54-C54</f>
        <v>361</v>
      </c>
      <c r="G54" s="7">
        <f>102-68</f>
        <v>34</v>
      </c>
      <c r="H54" s="45"/>
      <c r="I54" s="7">
        <f>F54/G54*100</f>
        <v>1061.764705882353</v>
      </c>
    </row>
    <row r="55" spans="2:9" ht="12.75">
      <c r="B55" t="s">
        <v>239</v>
      </c>
      <c r="C55">
        <v>1862</v>
      </c>
      <c r="E55">
        <v>1889</v>
      </c>
      <c r="F55" s="7">
        <f>E55-C55</f>
        <v>27</v>
      </c>
      <c r="G55" s="7">
        <f>102-68</f>
        <v>34</v>
      </c>
      <c r="H55" s="47" t="s">
        <v>270</v>
      </c>
      <c r="I55" s="7">
        <f>F55/G55*100</f>
        <v>79.41176470588235</v>
      </c>
    </row>
    <row r="56" spans="2:9" ht="12.75">
      <c r="B56" t="s">
        <v>274</v>
      </c>
      <c r="C56">
        <v>1758</v>
      </c>
      <c r="E56">
        <v>1847</v>
      </c>
      <c r="F56" s="7">
        <f>E56-C56</f>
        <v>89</v>
      </c>
      <c r="G56" s="7">
        <f>102-68</f>
        <v>34</v>
      </c>
      <c r="H56" s="45"/>
      <c r="I56" s="7">
        <f>F56/G56*100</f>
        <v>261.7647058823529</v>
      </c>
    </row>
    <row r="57" spans="2:9" ht="12.75">
      <c r="B57" t="s">
        <v>275</v>
      </c>
      <c r="C57">
        <v>2250</v>
      </c>
      <c r="E57">
        <v>2372</v>
      </c>
      <c r="F57" s="7">
        <f>E57-C57</f>
        <v>122</v>
      </c>
      <c r="G57" s="7">
        <f>102-68</f>
        <v>34</v>
      </c>
      <c r="H57" s="45"/>
      <c r="I57" s="7">
        <f>F57/G57*100</f>
        <v>358.8235294117647</v>
      </c>
    </row>
    <row r="58" spans="2:9" ht="12.75">
      <c r="B58" t="s">
        <v>250</v>
      </c>
      <c r="C58">
        <v>2939</v>
      </c>
      <c r="E58">
        <v>3291</v>
      </c>
      <c r="F58" s="7">
        <f>E58-C58</f>
        <v>352</v>
      </c>
      <c r="G58" s="7">
        <f>102-68</f>
        <v>34</v>
      </c>
      <c r="H58" s="45"/>
      <c r="I58" s="7">
        <f>F58/G58*100</f>
        <v>1035.2941176470588</v>
      </c>
    </row>
    <row r="59" spans="2:9" ht="12.75">
      <c r="B59" t="s">
        <v>251</v>
      </c>
      <c r="C59">
        <v>526</v>
      </c>
      <c r="E59">
        <v>775</v>
      </c>
      <c r="F59" s="7">
        <f>E59-C59</f>
        <v>249</v>
      </c>
      <c r="G59" s="7">
        <f>102-68</f>
        <v>34</v>
      </c>
      <c r="H59" s="45"/>
      <c r="I59" s="7">
        <f>F59/G59*100</f>
        <v>732.3529411764706</v>
      </c>
    </row>
    <row r="60" spans="2:9" ht="12.75">
      <c r="B60" t="s">
        <v>276</v>
      </c>
      <c r="C60">
        <v>1117</v>
      </c>
      <c r="E60">
        <v>1330</v>
      </c>
      <c r="F60" s="7">
        <f>E60-C60</f>
        <v>213</v>
      </c>
      <c r="G60" s="7">
        <f>102-68</f>
        <v>34</v>
      </c>
      <c r="H60" s="45"/>
      <c r="I60" s="7">
        <f>F60/G60*100</f>
        <v>626.4705882352941</v>
      </c>
    </row>
    <row r="61" spans="2:9" ht="12.75">
      <c r="B61" t="s">
        <v>277</v>
      </c>
      <c r="C61">
        <v>2051</v>
      </c>
      <c r="E61">
        <v>2309</v>
      </c>
      <c r="F61" s="7">
        <f>E61-C61</f>
        <v>258</v>
      </c>
      <c r="G61" s="7">
        <f>102-68</f>
        <v>34</v>
      </c>
      <c r="H61" s="45"/>
      <c r="I61" s="7">
        <f>F61/G61*100</f>
        <v>758.8235294117646</v>
      </c>
    </row>
    <row r="62" spans="2:9" ht="12.75">
      <c r="B62" t="s">
        <v>278</v>
      </c>
      <c r="C62">
        <v>688</v>
      </c>
      <c r="E62">
        <v>726</v>
      </c>
      <c r="F62" s="7">
        <f>E62-C62</f>
        <v>38</v>
      </c>
      <c r="G62" s="7">
        <f>102-68</f>
        <v>34</v>
      </c>
      <c r="H62" s="45"/>
      <c r="I62" s="7">
        <f>F62/G62*100</f>
        <v>111.76470588235294</v>
      </c>
    </row>
    <row r="63" spans="2:9" ht="12.75">
      <c r="B63" t="s">
        <v>279</v>
      </c>
      <c r="D63" t="s">
        <v>280</v>
      </c>
      <c r="E63">
        <v>380</v>
      </c>
      <c r="F63" s="7">
        <f>380-364</f>
        <v>16</v>
      </c>
      <c r="G63" s="7">
        <f>102-68-1</f>
        <v>33</v>
      </c>
      <c r="H63" s="26" t="s">
        <v>281</v>
      </c>
      <c r="I63" s="7">
        <f>F63/G63*100</f>
        <v>48.484848484848484</v>
      </c>
    </row>
    <row r="64" spans="2:9" ht="12.75">
      <c r="B64" t="s">
        <v>282</v>
      </c>
      <c r="D64" t="s">
        <v>283</v>
      </c>
      <c r="E64">
        <v>2978</v>
      </c>
      <c r="F64" s="7">
        <f>2978-2553</f>
        <v>425</v>
      </c>
      <c r="G64" s="7">
        <f>102-68-5</f>
        <v>29</v>
      </c>
      <c r="H64" s="45"/>
      <c r="I64" s="7">
        <f>F64/G64*100</f>
        <v>1465.5172413793102</v>
      </c>
    </row>
    <row r="65" spans="2:9" ht="12.75">
      <c r="B65" t="s">
        <v>284</v>
      </c>
      <c r="D65" t="s">
        <v>285</v>
      </c>
      <c r="E65">
        <v>695</v>
      </c>
      <c r="F65" s="7">
        <f>695-343</f>
        <v>352</v>
      </c>
      <c r="G65" s="7">
        <f>102-68-7</f>
        <v>27</v>
      </c>
      <c r="H65" s="45"/>
      <c r="I65" s="7">
        <f>F65/G65*100</f>
        <v>1303.7037037037037</v>
      </c>
    </row>
    <row r="66" spans="2:9" ht="12.75">
      <c r="B66" t="s">
        <v>286</v>
      </c>
      <c r="D66" t="s">
        <v>287</v>
      </c>
      <c r="E66">
        <v>687</v>
      </c>
      <c r="F66" s="7">
        <f>687-556</f>
        <v>131</v>
      </c>
      <c r="G66" s="7">
        <f>102-68-10</f>
        <v>24</v>
      </c>
      <c r="H66" s="45"/>
      <c r="I66" s="7">
        <f>F66/G66*100</f>
        <v>545.8333333333333</v>
      </c>
    </row>
    <row r="67" spans="2:9" ht="12.75">
      <c r="B67" t="s">
        <v>288</v>
      </c>
      <c r="D67" t="s">
        <v>289</v>
      </c>
      <c r="E67">
        <v>670</v>
      </c>
      <c r="F67" s="7">
        <f>670-658</f>
        <v>12</v>
      </c>
      <c r="G67" s="7">
        <f>102-68-15</f>
        <v>19</v>
      </c>
      <c r="H67" s="26" t="s">
        <v>281</v>
      </c>
      <c r="I67" s="7">
        <f>F67/G67*100</f>
        <v>63.1578947368421</v>
      </c>
    </row>
    <row r="68" spans="2:9" ht="12.75">
      <c r="B68" t="s">
        <v>290</v>
      </c>
      <c r="D68" t="s">
        <v>291</v>
      </c>
      <c r="E68">
        <v>815</v>
      </c>
      <c r="F68" s="7">
        <f>815-800</f>
        <v>15</v>
      </c>
      <c r="G68" s="7">
        <f>102-68-21</f>
        <v>13</v>
      </c>
      <c r="H68" s="45"/>
      <c r="I68" s="7">
        <f>F68/G68*100</f>
        <v>115.38461538461537</v>
      </c>
    </row>
    <row r="69" spans="2:9" ht="12.75">
      <c r="B69" t="s">
        <v>292</v>
      </c>
      <c r="D69" s="48" t="s">
        <v>293</v>
      </c>
      <c r="E69">
        <v>1236</v>
      </c>
      <c r="F69" s="7">
        <f>1236-1121</f>
        <v>115</v>
      </c>
      <c r="G69" s="7">
        <f>15</f>
        <v>15</v>
      </c>
      <c r="H69" s="45"/>
      <c r="I69" s="7">
        <f>F69/G69*100</f>
        <v>766.6666666666667</v>
      </c>
    </row>
    <row r="70" spans="2:7" ht="12.75">
      <c r="B70" t="s">
        <v>294</v>
      </c>
      <c r="D70" t="s">
        <v>295</v>
      </c>
      <c r="E70" t="s">
        <v>22</v>
      </c>
      <c r="G70">
        <v>15</v>
      </c>
    </row>
    <row r="72" spans="2:5" ht="12.75">
      <c r="B72" t="s">
        <v>80</v>
      </c>
      <c r="C72" t="s">
        <v>22</v>
      </c>
      <c r="D72" t="s">
        <v>296</v>
      </c>
      <c r="E72">
        <v>3385</v>
      </c>
    </row>
    <row r="75" spans="1:14" ht="12.75">
      <c r="A75" t="s">
        <v>297</v>
      </c>
      <c r="B75" t="s">
        <v>1</v>
      </c>
      <c r="C75" t="s">
        <v>298</v>
      </c>
      <c r="D75" t="s">
        <v>299</v>
      </c>
      <c r="E75" t="s">
        <v>300</v>
      </c>
      <c r="F75" t="s">
        <v>301</v>
      </c>
      <c r="G75" t="s">
        <v>215</v>
      </c>
      <c r="H75" t="s">
        <v>302</v>
      </c>
      <c r="I75" t="s">
        <v>303</v>
      </c>
      <c r="N75" t="s">
        <v>304</v>
      </c>
    </row>
    <row r="76" spans="2:11" ht="12.75">
      <c r="B76" t="s">
        <v>41</v>
      </c>
      <c r="C76">
        <v>795</v>
      </c>
      <c r="E76">
        <v>795</v>
      </c>
      <c r="F76" s="49">
        <v>5</v>
      </c>
      <c r="G76" s="7">
        <f>E76-C76</f>
        <v>0</v>
      </c>
      <c r="H76" s="7">
        <f>152-102</f>
        <v>50</v>
      </c>
      <c r="I76" s="50">
        <f>G76/H76*100</f>
        <v>0</v>
      </c>
      <c r="K76" t="s">
        <v>105</v>
      </c>
    </row>
    <row r="77" spans="2:11" ht="12.75">
      <c r="B77" t="s">
        <v>72</v>
      </c>
      <c r="C77">
        <v>2279</v>
      </c>
      <c r="E77">
        <v>2436</v>
      </c>
      <c r="F77" s="49">
        <v>313</v>
      </c>
      <c r="G77" s="7">
        <f>E77-C77</f>
        <v>157</v>
      </c>
      <c r="H77" s="7">
        <f>152-102</f>
        <v>50</v>
      </c>
      <c r="I77" s="8">
        <f>G77/H77*100</f>
        <v>314</v>
      </c>
      <c r="K77" t="s">
        <v>305</v>
      </c>
    </row>
    <row r="78" spans="2:11" ht="12.75">
      <c r="B78" t="s">
        <v>44</v>
      </c>
      <c r="C78">
        <v>5392</v>
      </c>
      <c r="E78">
        <v>5606</v>
      </c>
      <c r="F78" s="49">
        <v>1273</v>
      </c>
      <c r="G78" s="7">
        <f>E78-C78</f>
        <v>214</v>
      </c>
      <c r="H78" s="7">
        <f>152-102</f>
        <v>50</v>
      </c>
      <c r="I78" s="8">
        <f>G78/H78*100</f>
        <v>428</v>
      </c>
      <c r="K78" t="s">
        <v>306</v>
      </c>
    </row>
    <row r="79" spans="2:11" ht="12.75">
      <c r="B79" t="s">
        <v>219</v>
      </c>
      <c r="C79">
        <v>5210</v>
      </c>
      <c r="E79">
        <v>5453</v>
      </c>
      <c r="F79" s="49">
        <v>52</v>
      </c>
      <c r="G79" s="7">
        <f>E79-C79</f>
        <v>243</v>
      </c>
      <c r="H79" s="7">
        <f>152-102</f>
        <v>50</v>
      </c>
      <c r="I79" s="8">
        <f>G79/H79*100</f>
        <v>486.00000000000006</v>
      </c>
      <c r="K79" t="s">
        <v>307</v>
      </c>
    </row>
    <row r="80" spans="2:11" ht="12.75">
      <c r="B80" t="s">
        <v>267</v>
      </c>
      <c r="C80">
        <v>980</v>
      </c>
      <c r="E80">
        <v>1003</v>
      </c>
      <c r="F80" s="49">
        <v>12</v>
      </c>
      <c r="G80" s="7">
        <f>E80-C80</f>
        <v>23</v>
      </c>
      <c r="H80" s="7">
        <f>152-102</f>
        <v>50</v>
      </c>
      <c r="I80" s="10">
        <f>G80/H80*100</f>
        <v>46</v>
      </c>
      <c r="K80" t="s">
        <v>308</v>
      </c>
    </row>
    <row r="81" spans="2:9" ht="12.75">
      <c r="B81" t="s">
        <v>53</v>
      </c>
      <c r="C81">
        <v>4778</v>
      </c>
      <c r="E81">
        <v>4991</v>
      </c>
      <c r="F81" s="49">
        <v>328</v>
      </c>
      <c r="G81" s="7">
        <f>E81-C81</f>
        <v>213</v>
      </c>
      <c r="H81" s="7">
        <f>152-102</f>
        <v>50</v>
      </c>
      <c r="I81" s="8">
        <f>G81/H81*100</f>
        <v>426</v>
      </c>
    </row>
    <row r="82" spans="2:9" ht="12.75">
      <c r="B82" t="s">
        <v>269</v>
      </c>
      <c r="C82">
        <v>2685</v>
      </c>
      <c r="E82">
        <v>2898</v>
      </c>
      <c r="F82" s="49">
        <v>1400</v>
      </c>
      <c r="G82" s="7">
        <f>E82-C82</f>
        <v>213</v>
      </c>
      <c r="H82" s="7">
        <f>152-102</f>
        <v>50</v>
      </c>
      <c r="I82" s="8">
        <f>G82/H82*100</f>
        <v>426</v>
      </c>
    </row>
    <row r="83" spans="2:14" ht="12.75">
      <c r="B83" t="s">
        <v>271</v>
      </c>
      <c r="C83">
        <v>5449</v>
      </c>
      <c r="E83">
        <v>5757</v>
      </c>
      <c r="F83" s="49">
        <v>167</v>
      </c>
      <c r="G83" s="7">
        <f>E83-C83</f>
        <v>308</v>
      </c>
      <c r="H83" s="7">
        <f>152-102</f>
        <v>50</v>
      </c>
      <c r="I83" s="8">
        <f>G83/H83*100</f>
        <v>616</v>
      </c>
      <c r="N83" s="51" t="s">
        <v>309</v>
      </c>
    </row>
    <row r="84" spans="2:9" ht="12.75">
      <c r="B84" t="s">
        <v>272</v>
      </c>
      <c r="C84">
        <v>2040</v>
      </c>
      <c r="E84">
        <v>2157</v>
      </c>
      <c r="F84" s="49">
        <v>28</v>
      </c>
      <c r="G84" s="7">
        <f>E84-C84</f>
        <v>117</v>
      </c>
      <c r="H84" s="7">
        <f>152-102</f>
        <v>50</v>
      </c>
      <c r="I84" s="8">
        <f>G84/H84*100</f>
        <v>234</v>
      </c>
    </row>
    <row r="85" spans="2:9" ht="12.75">
      <c r="B85" t="s">
        <v>310</v>
      </c>
      <c r="C85">
        <v>2418</v>
      </c>
      <c r="E85">
        <v>2664</v>
      </c>
      <c r="F85" s="49">
        <v>24</v>
      </c>
      <c r="G85" s="7">
        <f>E85-C85</f>
        <v>246</v>
      </c>
      <c r="H85" s="7">
        <f>152-102</f>
        <v>50</v>
      </c>
      <c r="I85" s="8">
        <f>G85/H85*100</f>
        <v>492</v>
      </c>
    </row>
    <row r="86" spans="2:9" ht="12.75">
      <c r="B86" t="s">
        <v>311</v>
      </c>
      <c r="C86">
        <v>5213</v>
      </c>
      <c r="E86">
        <v>5472</v>
      </c>
      <c r="F86" s="49">
        <v>145</v>
      </c>
      <c r="G86" s="7">
        <f>E86-C86</f>
        <v>259</v>
      </c>
      <c r="H86" s="7">
        <f>152-102</f>
        <v>50</v>
      </c>
      <c r="I86" s="8">
        <f>G86/H86*100</f>
        <v>518</v>
      </c>
    </row>
    <row r="87" spans="2:9" ht="12.75">
      <c r="B87" t="s">
        <v>312</v>
      </c>
      <c r="C87">
        <v>906</v>
      </c>
      <c r="E87">
        <v>1141</v>
      </c>
      <c r="F87" s="49">
        <v>0</v>
      </c>
      <c r="G87" s="7">
        <f>E87-C87</f>
        <v>235</v>
      </c>
      <c r="H87" s="7">
        <f>152-102</f>
        <v>50</v>
      </c>
      <c r="I87" s="8">
        <f>G87/H87*100</f>
        <v>470</v>
      </c>
    </row>
    <row r="88" spans="2:9" ht="12.75">
      <c r="B88" t="s">
        <v>239</v>
      </c>
      <c r="C88">
        <v>1889</v>
      </c>
      <c r="E88">
        <v>1894</v>
      </c>
      <c r="F88" s="49">
        <v>37</v>
      </c>
      <c r="G88" s="7">
        <f>E88-C88</f>
        <v>5</v>
      </c>
      <c r="H88" s="7">
        <f>152-102</f>
        <v>50</v>
      </c>
      <c r="I88" s="10">
        <f>G88/H88*100</f>
        <v>10</v>
      </c>
    </row>
    <row r="89" spans="2:9" ht="12.75">
      <c r="B89" t="s">
        <v>274</v>
      </c>
      <c r="C89">
        <v>1847</v>
      </c>
      <c r="E89">
        <v>2023</v>
      </c>
      <c r="F89" s="49">
        <v>242</v>
      </c>
      <c r="G89" s="7">
        <f>E89-C89</f>
        <v>176</v>
      </c>
      <c r="H89" s="7">
        <f>152-102</f>
        <v>50</v>
      </c>
      <c r="I89" s="8">
        <f>G89/H89*100</f>
        <v>352</v>
      </c>
    </row>
    <row r="90" spans="2:9" ht="12.75">
      <c r="B90" t="s">
        <v>275</v>
      </c>
      <c r="C90">
        <v>2357</v>
      </c>
      <c r="E90">
        <v>2553</v>
      </c>
      <c r="F90" s="49">
        <v>137</v>
      </c>
      <c r="G90" s="7">
        <f>E90-C90</f>
        <v>196</v>
      </c>
      <c r="H90" s="7">
        <f>152-102</f>
        <v>50</v>
      </c>
      <c r="I90" s="8">
        <f>G90/H90*100</f>
        <v>392</v>
      </c>
    </row>
    <row r="91" spans="2:9" ht="12.75">
      <c r="B91" t="s">
        <v>250</v>
      </c>
      <c r="C91">
        <v>3291</v>
      </c>
      <c r="E91">
        <v>3680</v>
      </c>
      <c r="F91" s="49">
        <v>145</v>
      </c>
      <c r="G91" s="7">
        <f>E91-C91</f>
        <v>389</v>
      </c>
      <c r="H91" s="7">
        <f>152-102</f>
        <v>50</v>
      </c>
      <c r="I91" s="8">
        <f>G91/H91*100</f>
        <v>778</v>
      </c>
    </row>
    <row r="92" spans="2:9" ht="12.75">
      <c r="B92" t="s">
        <v>313</v>
      </c>
      <c r="C92">
        <v>1330</v>
      </c>
      <c r="E92">
        <v>1515</v>
      </c>
      <c r="F92" s="49">
        <v>30</v>
      </c>
      <c r="G92" s="7">
        <f>E92-C92</f>
        <v>185</v>
      </c>
      <c r="H92" s="7">
        <f>152-102</f>
        <v>50</v>
      </c>
      <c r="I92" s="8">
        <f>G92/H92*100</f>
        <v>370</v>
      </c>
    </row>
    <row r="93" spans="2:9" ht="12.75">
      <c r="B93" t="s">
        <v>314</v>
      </c>
      <c r="C93">
        <v>2309</v>
      </c>
      <c r="E93">
        <v>2598</v>
      </c>
      <c r="F93" s="49">
        <v>125</v>
      </c>
      <c r="G93" s="7">
        <f>E93-C93</f>
        <v>289</v>
      </c>
      <c r="H93" s="7">
        <f>152-102</f>
        <v>50</v>
      </c>
      <c r="I93" s="8">
        <f>G93/H93*100</f>
        <v>578</v>
      </c>
    </row>
    <row r="94" spans="2:9" ht="12.75">
      <c r="B94" t="s">
        <v>278</v>
      </c>
      <c r="C94">
        <v>726</v>
      </c>
      <c r="E94">
        <v>738</v>
      </c>
      <c r="F94" s="49">
        <v>1</v>
      </c>
      <c r="G94" s="7">
        <f>E94-C94</f>
        <v>12</v>
      </c>
      <c r="H94" s="7">
        <f>152-102</f>
        <v>50</v>
      </c>
      <c r="I94" s="10">
        <f>G94/H94*100</f>
        <v>24</v>
      </c>
    </row>
    <row r="95" spans="2:9" ht="12.75">
      <c r="B95" t="s">
        <v>315</v>
      </c>
      <c r="C95">
        <v>2978</v>
      </c>
      <c r="E95">
        <v>3149</v>
      </c>
      <c r="F95" s="49">
        <v>31</v>
      </c>
      <c r="G95" s="7">
        <f>E95-C95</f>
        <v>171</v>
      </c>
      <c r="H95" s="7">
        <f>152-102</f>
        <v>50</v>
      </c>
      <c r="I95" s="8">
        <f>G95/H95*100</f>
        <v>342</v>
      </c>
    </row>
    <row r="96" spans="2:9" ht="12.75">
      <c r="B96" t="s">
        <v>316</v>
      </c>
      <c r="C96">
        <v>695</v>
      </c>
      <c r="E96">
        <v>695</v>
      </c>
      <c r="F96" s="49">
        <v>0</v>
      </c>
      <c r="G96" s="7">
        <f>E96-C96</f>
        <v>0</v>
      </c>
      <c r="H96" s="7">
        <f>152-102</f>
        <v>50</v>
      </c>
      <c r="I96" s="10">
        <f>G96/H96*100</f>
        <v>0</v>
      </c>
    </row>
    <row r="97" spans="2:9" ht="12.75">
      <c r="B97" t="s">
        <v>286</v>
      </c>
      <c r="C97">
        <v>687</v>
      </c>
      <c r="E97">
        <v>782</v>
      </c>
      <c r="F97" s="49">
        <v>1</v>
      </c>
      <c r="G97" s="7">
        <f>E97-C97</f>
        <v>95</v>
      </c>
      <c r="H97" s="7">
        <f>152-102</f>
        <v>50</v>
      </c>
      <c r="I97" s="8">
        <f>G97/H97*100</f>
        <v>190</v>
      </c>
    </row>
    <row r="98" spans="2:9" ht="12.75">
      <c r="B98" t="s">
        <v>317</v>
      </c>
      <c r="C98">
        <v>815</v>
      </c>
      <c r="E98">
        <v>872</v>
      </c>
      <c r="F98" s="49">
        <v>0</v>
      </c>
      <c r="G98" s="7">
        <f>E98-C98</f>
        <v>57</v>
      </c>
      <c r="H98" s="7">
        <f>152-102</f>
        <v>50</v>
      </c>
      <c r="I98" s="8">
        <f>G98/H98*100</f>
        <v>113.99999999999999</v>
      </c>
    </row>
    <row r="99" spans="2:14" ht="12.75">
      <c r="B99" t="s">
        <v>80</v>
      </c>
      <c r="C99">
        <v>3385</v>
      </c>
      <c r="E99">
        <v>3587</v>
      </c>
      <c r="F99" s="49">
        <v>105</v>
      </c>
      <c r="G99" s="7">
        <f>E99-C99</f>
        <v>202</v>
      </c>
      <c r="H99">
        <v>49</v>
      </c>
      <c r="I99" s="8">
        <f>G99/H99*100</f>
        <v>412.2448979591836</v>
      </c>
      <c r="N99" s="52" t="s">
        <v>318</v>
      </c>
    </row>
    <row r="100" spans="2:14" ht="12.75">
      <c r="B100" t="s">
        <v>319</v>
      </c>
      <c r="D100">
        <v>886</v>
      </c>
      <c r="E100">
        <v>989</v>
      </c>
      <c r="F100" s="49">
        <v>28</v>
      </c>
      <c r="G100" s="7">
        <f>E100-D100</f>
        <v>103</v>
      </c>
      <c r="H100">
        <v>46</v>
      </c>
      <c r="I100" s="8">
        <f>G100/H100*100</f>
        <v>223.91304347826087</v>
      </c>
      <c r="N100" t="s">
        <v>320</v>
      </c>
    </row>
    <row r="101" spans="2:9" ht="12.75">
      <c r="B101" t="s">
        <v>321</v>
      </c>
      <c r="D101">
        <v>5496</v>
      </c>
      <c r="E101">
        <v>5716</v>
      </c>
      <c r="F101" s="49">
        <v>65</v>
      </c>
      <c r="G101" s="7">
        <f>E101-D101</f>
        <v>220</v>
      </c>
      <c r="H101">
        <v>42</v>
      </c>
      <c r="I101" s="8">
        <f>G101/H101*100</f>
        <v>523.8095238095239</v>
      </c>
    </row>
    <row r="102" spans="2:9" ht="12.75">
      <c r="B102" t="s">
        <v>322</v>
      </c>
      <c r="D102">
        <v>2673</v>
      </c>
      <c r="E102">
        <v>3241</v>
      </c>
      <c r="F102" s="49">
        <v>101</v>
      </c>
      <c r="G102" s="7">
        <f>E102-D102</f>
        <v>568</v>
      </c>
      <c r="H102">
        <v>40</v>
      </c>
      <c r="I102" s="8">
        <f>G102/H102*100</f>
        <v>1420</v>
      </c>
    </row>
    <row r="103" spans="2:9" ht="12.75">
      <c r="B103" t="s">
        <v>323</v>
      </c>
      <c r="D103">
        <v>444</v>
      </c>
      <c r="E103">
        <v>674</v>
      </c>
      <c r="F103" s="49">
        <v>0</v>
      </c>
      <c r="G103" s="7">
        <f>E103-D103</f>
        <v>230</v>
      </c>
      <c r="H103">
        <v>40</v>
      </c>
      <c r="I103" s="8">
        <f>G103/H103*100</f>
        <v>575</v>
      </c>
    </row>
    <row r="104" spans="2:9" ht="12.75">
      <c r="B104" t="s">
        <v>324</v>
      </c>
      <c r="D104">
        <v>1429</v>
      </c>
      <c r="E104">
        <v>1716</v>
      </c>
      <c r="F104" s="49">
        <v>9</v>
      </c>
      <c r="G104" s="7">
        <f>E104-D104</f>
        <v>287</v>
      </c>
      <c r="H104">
        <v>40</v>
      </c>
      <c r="I104" s="8">
        <f>G104/H104*100</f>
        <v>717.5</v>
      </c>
    </row>
    <row r="105" spans="2:9" ht="12.75">
      <c r="B105" t="s">
        <v>325</v>
      </c>
      <c r="D105">
        <v>1809</v>
      </c>
      <c r="E105">
        <v>1854</v>
      </c>
      <c r="F105" s="49">
        <v>200</v>
      </c>
      <c r="G105" s="7">
        <f>E105-D105</f>
        <v>45</v>
      </c>
      <c r="H105">
        <v>28</v>
      </c>
      <c r="I105" s="8">
        <f>G105/H105*100</f>
        <v>160.71428571428572</v>
      </c>
    </row>
    <row r="108" spans="1:18" ht="12.75">
      <c r="A108" t="s">
        <v>326</v>
      </c>
      <c r="B108" t="s">
        <v>1</v>
      </c>
      <c r="C108" t="s">
        <v>327</v>
      </c>
      <c r="D108" t="s">
        <v>299</v>
      </c>
      <c r="E108" t="s">
        <v>328</v>
      </c>
      <c r="F108" t="s">
        <v>299</v>
      </c>
      <c r="G108" t="s">
        <v>329</v>
      </c>
      <c r="H108" t="s">
        <v>330</v>
      </c>
      <c r="I108" t="s">
        <v>331</v>
      </c>
      <c r="J108" t="s">
        <v>332</v>
      </c>
      <c r="K108" t="s">
        <v>333</v>
      </c>
      <c r="L108" t="s">
        <v>334</v>
      </c>
      <c r="M108" t="s">
        <v>335</v>
      </c>
      <c r="N108" t="s">
        <v>336</v>
      </c>
      <c r="O108" t="s">
        <v>16</v>
      </c>
      <c r="P108" t="s">
        <v>337</v>
      </c>
      <c r="Q108" t="s">
        <v>338</v>
      </c>
      <c r="R108" t="s">
        <v>175</v>
      </c>
    </row>
    <row r="109" spans="2:18" ht="12.75">
      <c r="B109" t="s">
        <v>41</v>
      </c>
      <c r="C109">
        <v>795</v>
      </c>
      <c r="D109" s="49"/>
      <c r="E109">
        <v>5</v>
      </c>
      <c r="F109" s="49"/>
      <c r="G109">
        <v>795</v>
      </c>
      <c r="H109">
        <v>5</v>
      </c>
      <c r="I109" s="7">
        <f>G109-C109</f>
        <v>0</v>
      </c>
      <c r="J109" s="7">
        <f>H109-E109</f>
        <v>0</v>
      </c>
      <c r="K109" s="7">
        <f>I109+J109</f>
        <v>0</v>
      </c>
      <c r="L109" s="7">
        <f>194-152</f>
        <v>42</v>
      </c>
      <c r="M109" s="7">
        <f>K109/L109*100</f>
        <v>0</v>
      </c>
      <c r="N109" s="16"/>
      <c r="O109" t="s">
        <v>339</v>
      </c>
      <c r="P109" s="16"/>
      <c r="R109" t="s">
        <v>238</v>
      </c>
    </row>
    <row r="110" spans="2:18" ht="12.75">
      <c r="B110" t="s">
        <v>44</v>
      </c>
      <c r="C110">
        <v>5606</v>
      </c>
      <c r="D110" s="49"/>
      <c r="E110">
        <v>1273</v>
      </c>
      <c r="F110" s="49"/>
      <c r="G110">
        <v>5720</v>
      </c>
      <c r="H110">
        <v>1522</v>
      </c>
      <c r="I110" s="7">
        <f>G110-C110</f>
        <v>114</v>
      </c>
      <c r="J110" s="7">
        <f>H110-E110</f>
        <v>249</v>
      </c>
      <c r="K110" s="7">
        <f>I110+J110</f>
        <v>363</v>
      </c>
      <c r="L110" s="7">
        <f>194-152</f>
        <v>42</v>
      </c>
      <c r="M110" s="7">
        <f>K110/L110*100</f>
        <v>864.2857142857142</v>
      </c>
      <c r="N110" s="8"/>
      <c r="O110" t="s">
        <v>340</v>
      </c>
      <c r="P110" s="8"/>
      <c r="R110" t="s">
        <v>341</v>
      </c>
    </row>
    <row r="111" spans="2:18" ht="12.75">
      <c r="B111" t="s">
        <v>72</v>
      </c>
      <c r="C111">
        <v>2436</v>
      </c>
      <c r="D111" s="49"/>
      <c r="E111">
        <v>313</v>
      </c>
      <c r="F111" s="49"/>
      <c r="G111">
        <v>2444</v>
      </c>
      <c r="H111">
        <v>384</v>
      </c>
      <c r="I111" s="7">
        <f>G111-C111</f>
        <v>8</v>
      </c>
      <c r="J111" s="7">
        <f>H111-E111</f>
        <v>71</v>
      </c>
      <c r="K111" s="7">
        <f>I111+J111</f>
        <v>79</v>
      </c>
      <c r="L111" s="7">
        <f>194-152</f>
        <v>42</v>
      </c>
      <c r="M111" s="7">
        <f>K111/L111*100</f>
        <v>188.0952380952381</v>
      </c>
      <c r="N111" s="8"/>
      <c r="O111" t="s">
        <v>340</v>
      </c>
      <c r="P111" s="8"/>
      <c r="R111" t="s">
        <v>342</v>
      </c>
    </row>
    <row r="112" spans="2:18" ht="12.75">
      <c r="B112" t="s">
        <v>37</v>
      </c>
      <c r="C112">
        <v>5453</v>
      </c>
      <c r="D112" s="49"/>
      <c r="E112">
        <v>52</v>
      </c>
      <c r="F112" s="49"/>
      <c r="G112">
        <v>5533</v>
      </c>
      <c r="H112">
        <v>71</v>
      </c>
      <c r="I112" s="7">
        <f>G112-C112</f>
        <v>80</v>
      </c>
      <c r="J112" s="7">
        <f>H112-E112</f>
        <v>19</v>
      </c>
      <c r="K112" s="7">
        <f>I112+J112</f>
        <v>99</v>
      </c>
      <c r="L112" s="7">
        <f>194-152</f>
        <v>42</v>
      </c>
      <c r="M112" s="7">
        <f>K112/L112*100</f>
        <v>235.71428571428572</v>
      </c>
      <c r="N112" s="8"/>
      <c r="O112" t="s">
        <v>340</v>
      </c>
      <c r="P112" s="8"/>
      <c r="R112" t="s">
        <v>343</v>
      </c>
    </row>
    <row r="113" spans="2:18" ht="12.75">
      <c r="B113" t="s">
        <v>42</v>
      </c>
      <c r="C113">
        <v>2898</v>
      </c>
      <c r="D113" s="49"/>
      <c r="E113">
        <v>1400</v>
      </c>
      <c r="F113" s="49"/>
      <c r="G113">
        <v>2904</v>
      </c>
      <c r="H113">
        <v>1669</v>
      </c>
      <c r="I113" s="7">
        <f>G113-C113</f>
        <v>6</v>
      </c>
      <c r="J113" s="7">
        <f>H113-E113</f>
        <v>269</v>
      </c>
      <c r="K113" s="7">
        <f>I113+J113</f>
        <v>275</v>
      </c>
      <c r="L113" s="7">
        <f>194-152</f>
        <v>42</v>
      </c>
      <c r="M113" s="7">
        <f>K113/L113*100</f>
        <v>654.7619047619047</v>
      </c>
      <c r="N113" s="8"/>
      <c r="O113" t="s">
        <v>340</v>
      </c>
      <c r="P113" s="8"/>
      <c r="R113" t="s">
        <v>344</v>
      </c>
    </row>
    <row r="114" spans="2:18" ht="12.75">
      <c r="B114" t="s">
        <v>25</v>
      </c>
      <c r="C114">
        <v>5757</v>
      </c>
      <c r="D114" s="49"/>
      <c r="E114">
        <v>167</v>
      </c>
      <c r="F114" s="49"/>
      <c r="G114">
        <v>5840</v>
      </c>
      <c r="H114">
        <v>300</v>
      </c>
      <c r="I114" s="7">
        <f>G114-C114</f>
        <v>83</v>
      </c>
      <c r="J114" s="7">
        <f>H114-E114</f>
        <v>133</v>
      </c>
      <c r="K114" s="7">
        <f>I114+J114</f>
        <v>216</v>
      </c>
      <c r="L114" s="7">
        <f>194-152</f>
        <v>42</v>
      </c>
      <c r="M114" s="7">
        <f>K114/L114*100</f>
        <v>514.2857142857143</v>
      </c>
      <c r="N114" s="8"/>
      <c r="O114" t="s">
        <v>340</v>
      </c>
      <c r="P114" s="8"/>
      <c r="Q114" t="s">
        <v>345</v>
      </c>
      <c r="R114" t="s">
        <v>346</v>
      </c>
    </row>
    <row r="115" spans="2:18" ht="12.75">
      <c r="B115" t="s">
        <v>53</v>
      </c>
      <c r="C115">
        <v>4991</v>
      </c>
      <c r="D115" s="49"/>
      <c r="E115">
        <v>328</v>
      </c>
      <c r="F115" s="49"/>
      <c r="G115">
        <v>4993</v>
      </c>
      <c r="H115">
        <v>411</v>
      </c>
      <c r="I115" s="7">
        <f>G115-C115</f>
        <v>2</v>
      </c>
      <c r="J115" s="7">
        <f>H115-E115</f>
        <v>83</v>
      </c>
      <c r="K115" s="7">
        <f>I115+J115</f>
        <v>85</v>
      </c>
      <c r="L115" s="7">
        <f>194-152</f>
        <v>42</v>
      </c>
      <c r="M115" s="7">
        <f>K115/L115*100</f>
        <v>202.38095238095238</v>
      </c>
      <c r="N115" s="8"/>
      <c r="O115" t="s">
        <v>340</v>
      </c>
      <c r="P115" s="8"/>
      <c r="R115" t="s">
        <v>347</v>
      </c>
    </row>
    <row r="116" spans="2:18" ht="12.75">
      <c r="B116" t="s">
        <v>56</v>
      </c>
      <c r="C116">
        <v>2157</v>
      </c>
      <c r="D116" s="49"/>
      <c r="E116">
        <v>28</v>
      </c>
      <c r="F116" s="49"/>
      <c r="G116">
        <v>2193</v>
      </c>
      <c r="H116">
        <v>38</v>
      </c>
      <c r="I116" s="7">
        <f>G116-C116</f>
        <v>36</v>
      </c>
      <c r="J116" s="7">
        <f>H116-E116</f>
        <v>10</v>
      </c>
      <c r="K116" s="7">
        <f>I116+J116</f>
        <v>46</v>
      </c>
      <c r="L116" s="7">
        <f>194-152</f>
        <v>42</v>
      </c>
      <c r="M116" s="7">
        <f>K116/L116*100</f>
        <v>109.52380952380953</v>
      </c>
      <c r="N116" s="8"/>
      <c r="O116" t="s">
        <v>340</v>
      </c>
      <c r="P116" s="8"/>
      <c r="R116" t="s">
        <v>348</v>
      </c>
    </row>
    <row r="117" spans="2:16" ht="12.75">
      <c r="B117" t="s">
        <v>238</v>
      </c>
      <c r="C117">
        <v>2664</v>
      </c>
      <c r="D117" s="49"/>
      <c r="E117">
        <v>24</v>
      </c>
      <c r="F117" s="49"/>
      <c r="G117">
        <v>2861</v>
      </c>
      <c r="H117">
        <v>29</v>
      </c>
      <c r="I117" s="7">
        <f>G117-C117</f>
        <v>197</v>
      </c>
      <c r="J117" s="7">
        <f>H117-E117</f>
        <v>5</v>
      </c>
      <c r="K117" s="7">
        <f>I117+J117</f>
        <v>202</v>
      </c>
      <c r="L117" s="7">
        <f>194-152</f>
        <v>42</v>
      </c>
      <c r="M117" s="7">
        <f>K117/L117*100</f>
        <v>480.9523809523809</v>
      </c>
      <c r="N117" s="8"/>
      <c r="O117" t="s">
        <v>339</v>
      </c>
      <c r="P117" s="53"/>
    </row>
    <row r="118" spans="2:16" ht="12.75">
      <c r="B118" t="s">
        <v>27</v>
      </c>
      <c r="C118">
        <v>5472</v>
      </c>
      <c r="D118" s="49"/>
      <c r="E118">
        <v>145</v>
      </c>
      <c r="F118" s="49"/>
      <c r="G118">
        <v>5494</v>
      </c>
      <c r="H118">
        <v>165</v>
      </c>
      <c r="I118" s="7">
        <f>G118-C118</f>
        <v>22</v>
      </c>
      <c r="J118" s="7">
        <f>H118-E118</f>
        <v>20</v>
      </c>
      <c r="K118" s="7">
        <f>I118+J118</f>
        <v>42</v>
      </c>
      <c r="L118" s="7">
        <f>194-152</f>
        <v>42</v>
      </c>
      <c r="M118" s="7">
        <f>K118/L118*100</f>
        <v>100</v>
      </c>
      <c r="N118" s="8"/>
      <c r="O118" t="s">
        <v>340</v>
      </c>
      <c r="P118" s="8"/>
    </row>
    <row r="119" spans="2:16" ht="12.75">
      <c r="B119" t="s">
        <v>341</v>
      </c>
      <c r="C119">
        <v>1141</v>
      </c>
      <c r="D119" s="49"/>
      <c r="E119">
        <v>0</v>
      </c>
      <c r="F119" s="49"/>
      <c r="G119">
        <v>1152</v>
      </c>
      <c r="H119">
        <v>0</v>
      </c>
      <c r="I119" s="7">
        <f>G119-C119</f>
        <v>11</v>
      </c>
      <c r="J119" s="7">
        <f>H119-E119</f>
        <v>0</v>
      </c>
      <c r="K119" s="7">
        <f>I119+J119</f>
        <v>11</v>
      </c>
      <c r="L119" s="7">
        <f>194-152</f>
        <v>42</v>
      </c>
      <c r="M119" s="7">
        <f>K119/L119*100</f>
        <v>26.190476190476193</v>
      </c>
      <c r="N119" s="26"/>
      <c r="O119" t="s">
        <v>339</v>
      </c>
      <c r="P119" s="53"/>
    </row>
    <row r="120" spans="2:16" ht="12.75">
      <c r="B120" t="s">
        <v>63</v>
      </c>
      <c r="C120">
        <v>2023</v>
      </c>
      <c r="D120" s="49"/>
      <c r="E120">
        <v>242</v>
      </c>
      <c r="F120" s="49"/>
      <c r="G120">
        <v>2217</v>
      </c>
      <c r="H120">
        <v>280</v>
      </c>
      <c r="I120" s="7">
        <f>G120-C120</f>
        <v>194</v>
      </c>
      <c r="J120" s="7">
        <f>H120-E120</f>
        <v>38</v>
      </c>
      <c r="K120" s="7">
        <f>I120+J120</f>
        <v>232</v>
      </c>
      <c r="L120" s="7">
        <f>194-152</f>
        <v>42</v>
      </c>
      <c r="M120" s="7">
        <f>K120/L120*100</f>
        <v>552.3809523809524</v>
      </c>
      <c r="N120" s="8"/>
      <c r="O120" t="s">
        <v>340</v>
      </c>
      <c r="P120" s="8"/>
    </row>
    <row r="121" spans="2:16" ht="12.75">
      <c r="B121" t="s">
        <v>30</v>
      </c>
      <c r="C121">
        <v>2553</v>
      </c>
      <c r="D121" s="49"/>
      <c r="E121">
        <v>137</v>
      </c>
      <c r="F121" s="49"/>
      <c r="G121">
        <v>2630</v>
      </c>
      <c r="H121">
        <v>175</v>
      </c>
      <c r="I121" s="7">
        <f>G121-C121</f>
        <v>77</v>
      </c>
      <c r="J121" s="7">
        <f>H121-E121</f>
        <v>38</v>
      </c>
      <c r="K121" s="7">
        <f>I121+J121</f>
        <v>115</v>
      </c>
      <c r="L121" s="7">
        <f>194-152</f>
        <v>42</v>
      </c>
      <c r="M121" s="7">
        <f>K121/L121*100</f>
        <v>273.8095238095238</v>
      </c>
      <c r="N121" s="8"/>
      <c r="O121" t="s">
        <v>340</v>
      </c>
      <c r="P121" s="8"/>
    </row>
    <row r="122" spans="2:16" ht="12.75">
      <c r="B122" t="s">
        <v>20</v>
      </c>
      <c r="C122">
        <v>3680</v>
      </c>
      <c r="D122" s="49"/>
      <c r="E122">
        <v>145</v>
      </c>
      <c r="F122" s="49"/>
      <c r="G122">
        <v>3844</v>
      </c>
      <c r="H122">
        <v>202</v>
      </c>
      <c r="I122" s="7">
        <f>G122-C122</f>
        <v>164</v>
      </c>
      <c r="J122" s="7">
        <f>H122-E122</f>
        <v>57</v>
      </c>
      <c r="K122" s="7">
        <f>I122+J122</f>
        <v>221</v>
      </c>
      <c r="L122" s="7">
        <f>194-152</f>
        <v>42</v>
      </c>
      <c r="M122" s="7">
        <f>K122/L122*100</f>
        <v>526.1904761904761</v>
      </c>
      <c r="N122" s="8"/>
      <c r="O122" t="s">
        <v>340</v>
      </c>
      <c r="P122" s="8"/>
    </row>
    <row r="123" spans="2:16" ht="12.75">
      <c r="B123" t="s">
        <v>342</v>
      </c>
      <c r="C123">
        <v>1515</v>
      </c>
      <c r="D123" s="49"/>
      <c r="E123">
        <v>30</v>
      </c>
      <c r="F123" s="49"/>
      <c r="G123">
        <v>1523</v>
      </c>
      <c r="H123">
        <v>40</v>
      </c>
      <c r="I123" s="7">
        <f>G123-C123</f>
        <v>8</v>
      </c>
      <c r="J123" s="7">
        <f>H123-E123</f>
        <v>10</v>
      </c>
      <c r="K123" s="7">
        <f>I123+J123</f>
        <v>18</v>
      </c>
      <c r="L123" s="7">
        <f>194-152</f>
        <v>42</v>
      </c>
      <c r="M123" s="7">
        <f>K123/L123*100</f>
        <v>42.857142857142854</v>
      </c>
      <c r="N123" s="53"/>
      <c r="O123" t="s">
        <v>339</v>
      </c>
      <c r="P123" s="53"/>
    </row>
    <row r="124" spans="2:16" ht="12.75">
      <c r="B124" t="s">
        <v>79</v>
      </c>
      <c r="C124">
        <v>2598</v>
      </c>
      <c r="D124" s="49"/>
      <c r="E124">
        <v>125</v>
      </c>
      <c r="F124" s="49"/>
      <c r="G124">
        <v>2671</v>
      </c>
      <c r="H124">
        <v>202</v>
      </c>
      <c r="I124" s="7">
        <f>G124-C124</f>
        <v>73</v>
      </c>
      <c r="J124" s="7">
        <f>H124-E124</f>
        <v>77</v>
      </c>
      <c r="K124" s="7">
        <f>I124+J124</f>
        <v>150</v>
      </c>
      <c r="L124" s="7">
        <f>194-152</f>
        <v>42</v>
      </c>
      <c r="M124" s="7">
        <f>K124/L124*100</f>
        <v>357.14285714285717</v>
      </c>
      <c r="N124" s="8"/>
      <c r="O124" t="s">
        <v>340</v>
      </c>
      <c r="P124" s="8"/>
    </row>
    <row r="125" spans="2:16" ht="12.75">
      <c r="B125" t="s">
        <v>343</v>
      </c>
      <c r="C125">
        <v>3149</v>
      </c>
      <c r="D125" s="49"/>
      <c r="E125">
        <v>31</v>
      </c>
      <c r="F125" s="49"/>
      <c r="G125">
        <v>3159</v>
      </c>
      <c r="H125">
        <v>31</v>
      </c>
      <c r="I125" s="7">
        <f>G125-C125</f>
        <v>10</v>
      </c>
      <c r="J125" s="7">
        <f>H125-E125</f>
        <v>0</v>
      </c>
      <c r="K125" s="7">
        <f>I125+J125</f>
        <v>10</v>
      </c>
      <c r="L125" s="7">
        <f>194-152</f>
        <v>42</v>
      </c>
      <c r="M125" s="7">
        <f>K125/L125*100</f>
        <v>23.809523809523807</v>
      </c>
      <c r="N125" s="26"/>
      <c r="O125" t="s">
        <v>339</v>
      </c>
      <c r="P125" s="53"/>
    </row>
    <row r="126" spans="2:16" ht="12.75">
      <c r="B126" s="54" t="s">
        <v>349</v>
      </c>
      <c r="C126">
        <v>782</v>
      </c>
      <c r="D126" s="49"/>
      <c r="E126">
        <v>1</v>
      </c>
      <c r="F126" s="49"/>
      <c r="G126">
        <v>782</v>
      </c>
      <c r="H126">
        <v>1</v>
      </c>
      <c r="I126" s="7">
        <f>G126-C126</f>
        <v>0</v>
      </c>
      <c r="J126" s="7">
        <f>H126-E126</f>
        <v>0</v>
      </c>
      <c r="K126" s="7">
        <f>I126+J126</f>
        <v>0</v>
      </c>
      <c r="L126" s="7">
        <f>194-152</f>
        <v>42</v>
      </c>
      <c r="M126" s="7">
        <f>K126/L126*100</f>
        <v>0</v>
      </c>
      <c r="N126" s="26"/>
      <c r="O126" t="s">
        <v>339</v>
      </c>
      <c r="P126" s="53"/>
    </row>
    <row r="127" spans="2:17" ht="12.75">
      <c r="B127" t="s">
        <v>350</v>
      </c>
      <c r="C127">
        <v>872</v>
      </c>
      <c r="D127" s="49"/>
      <c r="E127">
        <v>0</v>
      </c>
      <c r="F127" s="49"/>
      <c r="G127">
        <v>874</v>
      </c>
      <c r="H127">
        <v>7</v>
      </c>
      <c r="I127" s="7">
        <f>G127-C127</f>
        <v>2</v>
      </c>
      <c r="J127" s="7">
        <f>H127-E127</f>
        <v>7</v>
      </c>
      <c r="K127" s="7">
        <f>I127+J127</f>
        <v>9</v>
      </c>
      <c r="L127" s="7">
        <f>194-152</f>
        <v>42</v>
      </c>
      <c r="M127" s="7">
        <f>K127/L127*100</f>
        <v>21.428571428571427</v>
      </c>
      <c r="N127" s="31"/>
      <c r="O127" t="s">
        <v>339</v>
      </c>
      <c r="P127" s="31"/>
      <c r="Q127" s="55" t="s">
        <v>351</v>
      </c>
    </row>
    <row r="128" spans="2:16" ht="12.75">
      <c r="B128" t="s">
        <v>352</v>
      </c>
      <c r="C128">
        <v>3587</v>
      </c>
      <c r="D128" s="49"/>
      <c r="E128">
        <v>105</v>
      </c>
      <c r="F128" s="49"/>
      <c r="G128">
        <v>3630</v>
      </c>
      <c r="H128">
        <v>140</v>
      </c>
      <c r="I128" s="7">
        <f>G128-C128</f>
        <v>43</v>
      </c>
      <c r="J128" s="7">
        <f>H128-E128</f>
        <v>35</v>
      </c>
      <c r="K128" s="7">
        <f>I128+J128</f>
        <v>78</v>
      </c>
      <c r="L128" s="7">
        <f>194-152</f>
        <v>42</v>
      </c>
      <c r="M128" s="7">
        <f>K128/L128*100</f>
        <v>185.71428571428572</v>
      </c>
      <c r="N128" s="8"/>
      <c r="O128" t="s">
        <v>340</v>
      </c>
      <c r="P128" s="8"/>
    </row>
    <row r="129" spans="2:17" ht="12.75">
      <c r="B129" t="s">
        <v>29</v>
      </c>
      <c r="C129">
        <v>989</v>
      </c>
      <c r="D129" s="49"/>
      <c r="E129">
        <v>28</v>
      </c>
      <c r="F129" s="49"/>
      <c r="G129">
        <v>1095</v>
      </c>
      <c r="H129">
        <v>56</v>
      </c>
      <c r="I129" s="7">
        <f>G129-C129</f>
        <v>106</v>
      </c>
      <c r="J129" s="7">
        <f>H129-E129</f>
        <v>28</v>
      </c>
      <c r="K129" s="7">
        <f>I129+J129</f>
        <v>134</v>
      </c>
      <c r="L129" s="7">
        <f>194-152</f>
        <v>42</v>
      </c>
      <c r="M129" s="7">
        <f>K129/L129*100</f>
        <v>319.0476190476191</v>
      </c>
      <c r="N129" s="8"/>
      <c r="O129" t="s">
        <v>340</v>
      </c>
      <c r="P129" s="8"/>
      <c r="Q129" t="s">
        <v>353</v>
      </c>
    </row>
    <row r="130" spans="2:16" ht="12.75">
      <c r="B130" t="s">
        <v>32</v>
      </c>
      <c r="C130">
        <v>5716</v>
      </c>
      <c r="D130" s="49"/>
      <c r="E130">
        <v>65</v>
      </c>
      <c r="F130" s="49"/>
      <c r="G130">
        <v>5865</v>
      </c>
      <c r="H130">
        <v>88</v>
      </c>
      <c r="I130" s="7">
        <f>G130-C130</f>
        <v>149</v>
      </c>
      <c r="J130" s="7">
        <f>H130-E130</f>
        <v>23</v>
      </c>
      <c r="K130" s="7">
        <f>I130+J130</f>
        <v>172</v>
      </c>
      <c r="L130" s="7">
        <f>194-152</f>
        <v>42</v>
      </c>
      <c r="M130" s="7">
        <f>K130/L130*100</f>
        <v>409.5238095238095</v>
      </c>
      <c r="N130" s="8"/>
      <c r="O130" t="s">
        <v>340</v>
      </c>
      <c r="P130" s="8"/>
    </row>
    <row r="131" spans="2:16" ht="12.75">
      <c r="B131" t="s">
        <v>346</v>
      </c>
      <c r="C131">
        <v>1716</v>
      </c>
      <c r="D131" s="49"/>
      <c r="E131">
        <v>9</v>
      </c>
      <c r="F131" s="49"/>
      <c r="G131">
        <v>1716</v>
      </c>
      <c r="H131">
        <v>9</v>
      </c>
      <c r="I131" s="7">
        <f>G131-C131</f>
        <v>0</v>
      </c>
      <c r="J131" s="7">
        <f>H131-E131</f>
        <v>0</v>
      </c>
      <c r="K131" s="7">
        <f>I131+J131</f>
        <v>0</v>
      </c>
      <c r="L131" s="7">
        <f>194-152</f>
        <v>42</v>
      </c>
      <c r="M131" s="7">
        <f>K131/L131*100</f>
        <v>0</v>
      </c>
      <c r="N131" s="26"/>
      <c r="O131" t="s">
        <v>339</v>
      </c>
      <c r="P131" s="53"/>
    </row>
    <row r="132" spans="2:16" ht="12.75">
      <c r="B132" t="s">
        <v>45</v>
      </c>
      <c r="C132">
        <v>3241</v>
      </c>
      <c r="D132" s="49"/>
      <c r="E132">
        <v>101</v>
      </c>
      <c r="F132" s="49"/>
      <c r="G132">
        <v>3726</v>
      </c>
      <c r="H132">
        <v>234</v>
      </c>
      <c r="I132" s="7">
        <f>G132-C132</f>
        <v>485</v>
      </c>
      <c r="J132" s="7">
        <f>H132-E132</f>
        <v>133</v>
      </c>
      <c r="K132" s="7">
        <f>I132+J132</f>
        <v>618</v>
      </c>
      <c r="L132" s="7">
        <f>194-152</f>
        <v>42</v>
      </c>
      <c r="M132" s="7">
        <f>K132/L132*100</f>
        <v>1471.4285714285713</v>
      </c>
      <c r="N132" s="8"/>
      <c r="O132" t="s">
        <v>340</v>
      </c>
      <c r="P132" s="8"/>
    </row>
    <row r="133" spans="2:16" ht="12.75">
      <c r="B133" t="s">
        <v>347</v>
      </c>
      <c r="C133">
        <v>674</v>
      </c>
      <c r="D133" s="49"/>
      <c r="E133">
        <v>0</v>
      </c>
      <c r="F133" s="49"/>
      <c r="G133">
        <v>679</v>
      </c>
      <c r="H133">
        <v>8</v>
      </c>
      <c r="I133" s="7">
        <f>G133-C133</f>
        <v>5</v>
      </c>
      <c r="J133" s="7">
        <f>H133-E133</f>
        <v>8</v>
      </c>
      <c r="K133" s="7">
        <f>I133+J133</f>
        <v>13</v>
      </c>
      <c r="L133" s="7">
        <f>194-152</f>
        <v>42</v>
      </c>
      <c r="M133" s="7">
        <f>K133/L133*100</f>
        <v>30.952380952380953</v>
      </c>
      <c r="N133" s="26"/>
      <c r="O133" t="s">
        <v>339</v>
      </c>
      <c r="P133" s="53"/>
    </row>
    <row r="134" spans="2:16" ht="12.75">
      <c r="B134" t="s">
        <v>354</v>
      </c>
      <c r="C134">
        <v>1854</v>
      </c>
      <c r="D134" s="49"/>
      <c r="E134">
        <v>200</v>
      </c>
      <c r="F134" s="49"/>
      <c r="G134">
        <v>1878</v>
      </c>
      <c r="H134">
        <v>228</v>
      </c>
      <c r="I134" s="7">
        <f>G134-C134</f>
        <v>24</v>
      </c>
      <c r="J134" s="7">
        <f>H134-E134</f>
        <v>28</v>
      </c>
      <c r="K134" s="7">
        <f>I134+J134</f>
        <v>52</v>
      </c>
      <c r="L134" s="7">
        <f>194-152</f>
        <v>42</v>
      </c>
      <c r="M134" s="7">
        <f>K134/L134*100</f>
        <v>123.80952380952381</v>
      </c>
      <c r="N134" s="8"/>
      <c r="O134" t="s">
        <v>340</v>
      </c>
      <c r="P134" s="8"/>
    </row>
    <row r="135" spans="2:16" ht="12.75">
      <c r="B135" t="s">
        <v>355</v>
      </c>
      <c r="C135" s="49"/>
      <c r="D135">
        <v>544</v>
      </c>
      <c r="E135" s="49"/>
      <c r="F135">
        <v>8</v>
      </c>
      <c r="G135">
        <v>717</v>
      </c>
      <c r="H135">
        <v>22</v>
      </c>
      <c r="I135" s="7">
        <f>G135-D135</f>
        <v>173</v>
      </c>
      <c r="J135" s="7">
        <f>H135-F135</f>
        <v>14</v>
      </c>
      <c r="K135" s="7">
        <f>I135+J135</f>
        <v>187</v>
      </c>
      <c r="L135">
        <v>24</v>
      </c>
      <c r="M135" s="7">
        <f>K135/L135*100</f>
        <v>779.1666666666667</v>
      </c>
      <c r="N135" s="8"/>
      <c r="O135" t="s">
        <v>340</v>
      </c>
      <c r="P135" s="8"/>
    </row>
    <row r="136" spans="2:16" ht="12.75">
      <c r="B136" t="s">
        <v>356</v>
      </c>
      <c r="C136" s="49"/>
      <c r="D136">
        <v>1722</v>
      </c>
      <c r="E136" s="49"/>
      <c r="F136">
        <v>148</v>
      </c>
      <c r="G136">
        <v>1848</v>
      </c>
      <c r="H136">
        <v>196</v>
      </c>
      <c r="I136" s="7">
        <f>G136-D136</f>
        <v>126</v>
      </c>
      <c r="J136" s="7">
        <f>H136-F136</f>
        <v>48</v>
      </c>
      <c r="K136" s="7">
        <f>I136+J136</f>
        <v>174</v>
      </c>
      <c r="L136">
        <v>24</v>
      </c>
      <c r="M136" s="7">
        <f>K136/L136*100</f>
        <v>725</v>
      </c>
      <c r="N136" s="8"/>
      <c r="O136" t="s">
        <v>340</v>
      </c>
      <c r="P136" s="8"/>
    </row>
    <row r="137" spans="2:17" ht="12.75">
      <c r="B137" t="s">
        <v>357</v>
      </c>
      <c r="C137" s="49"/>
      <c r="D137">
        <v>310</v>
      </c>
      <c r="E137" s="49"/>
      <c r="F137" t="s">
        <v>358</v>
      </c>
      <c r="G137">
        <v>323</v>
      </c>
      <c r="H137">
        <v>41</v>
      </c>
      <c r="I137" s="7">
        <f>G137-D137</f>
        <v>13</v>
      </c>
      <c r="K137" t="s">
        <v>359</v>
      </c>
      <c r="L137">
        <v>22</v>
      </c>
      <c r="M137" s="7" t="e">
        <f>K137/L137*100</f>
        <v>#VALUE!</v>
      </c>
      <c r="N137" s="31" t="s">
        <v>360</v>
      </c>
      <c r="O137" t="s">
        <v>340</v>
      </c>
      <c r="P137" s="8"/>
      <c r="Q137" t="s">
        <v>361</v>
      </c>
    </row>
    <row r="138" spans="2:17" ht="12.75">
      <c r="B138" t="s">
        <v>362</v>
      </c>
      <c r="C138" s="49"/>
      <c r="D138">
        <v>305</v>
      </c>
      <c r="E138" s="49"/>
      <c r="F138" t="s">
        <v>358</v>
      </c>
      <c r="G138">
        <v>347</v>
      </c>
      <c r="H138">
        <v>1</v>
      </c>
      <c r="I138" s="7">
        <f>G138-D138</f>
        <v>42</v>
      </c>
      <c r="K138" t="s">
        <v>363</v>
      </c>
      <c r="L138">
        <v>21</v>
      </c>
      <c r="M138" s="7" t="e">
        <f>K138/L138*100</f>
        <v>#VALUE!</v>
      </c>
      <c r="N138" s="31" t="s">
        <v>360</v>
      </c>
      <c r="O138" t="s">
        <v>339</v>
      </c>
      <c r="P138" s="53"/>
      <c r="Q138" t="s">
        <v>364</v>
      </c>
    </row>
    <row r="139" ht="12.75">
      <c r="F139" t="s">
        <v>365</v>
      </c>
    </row>
    <row r="141" spans="1:12" ht="12.75">
      <c r="A141" t="s">
        <v>366</v>
      </c>
      <c r="B141" t="s">
        <v>1</v>
      </c>
      <c r="C141" t="s">
        <v>367</v>
      </c>
      <c r="D141" t="s">
        <v>299</v>
      </c>
      <c r="E141" t="s">
        <v>368</v>
      </c>
      <c r="F141" t="s">
        <v>215</v>
      </c>
      <c r="G141" t="s">
        <v>369</v>
      </c>
      <c r="H141" t="s">
        <v>370</v>
      </c>
      <c r="I141" t="s">
        <v>371</v>
      </c>
      <c r="J141" t="s">
        <v>372</v>
      </c>
      <c r="L141" t="s">
        <v>105</v>
      </c>
    </row>
    <row r="142" spans="2:9" ht="12.75">
      <c r="B142" t="s">
        <v>44</v>
      </c>
      <c r="C142">
        <v>5720</v>
      </c>
      <c r="E142">
        <v>6011</v>
      </c>
      <c r="F142" s="7">
        <f>E142-C142</f>
        <v>291</v>
      </c>
      <c r="G142">
        <v>35</v>
      </c>
      <c r="H142" s="1">
        <f>F142/G142*100</f>
        <v>831.4285714285714</v>
      </c>
      <c r="I142" s="17"/>
    </row>
    <row r="143" spans="2:12" ht="12.75">
      <c r="B143" t="s">
        <v>72</v>
      </c>
      <c r="C143">
        <v>2444</v>
      </c>
      <c r="E143">
        <v>2481</v>
      </c>
      <c r="F143" s="7">
        <f>E143-C143</f>
        <v>37</v>
      </c>
      <c r="G143">
        <v>35</v>
      </c>
      <c r="H143" s="1">
        <f>F143/G143*100</f>
        <v>105.71428571428572</v>
      </c>
      <c r="I143" s="17"/>
      <c r="L143" t="s">
        <v>373</v>
      </c>
    </row>
    <row r="144" spans="2:12" ht="12.75">
      <c r="B144" t="s">
        <v>41</v>
      </c>
      <c r="C144">
        <v>795</v>
      </c>
      <c r="E144">
        <v>795</v>
      </c>
      <c r="F144" s="7">
        <f>E144-C144</f>
        <v>0</v>
      </c>
      <c r="G144">
        <v>35</v>
      </c>
      <c r="H144" s="1">
        <f>F144/G144*100</f>
        <v>0</v>
      </c>
      <c r="I144" s="16"/>
      <c r="L144" t="s">
        <v>374</v>
      </c>
    </row>
    <row r="145" spans="2:12" ht="12.75">
      <c r="B145" t="s">
        <v>37</v>
      </c>
      <c r="C145">
        <v>5533</v>
      </c>
      <c r="E145">
        <v>5766</v>
      </c>
      <c r="F145" s="7">
        <f>E145-C145</f>
        <v>233</v>
      </c>
      <c r="G145">
        <v>35</v>
      </c>
      <c r="H145" s="1">
        <f>F145/G145*100</f>
        <v>665.7142857142858</v>
      </c>
      <c r="I145" s="17"/>
      <c r="L145" t="s">
        <v>375</v>
      </c>
    </row>
    <row r="146" spans="2:12" ht="12.75">
      <c r="B146" t="s">
        <v>53</v>
      </c>
      <c r="C146">
        <v>4993</v>
      </c>
      <c r="E146">
        <v>5135</v>
      </c>
      <c r="F146" s="7">
        <f>E146-C146</f>
        <v>142</v>
      </c>
      <c r="G146">
        <v>35</v>
      </c>
      <c r="H146" s="1">
        <f>F146/G146*100</f>
        <v>405.71428571428567</v>
      </c>
      <c r="I146" s="17"/>
      <c r="L146" t="s">
        <v>376</v>
      </c>
    </row>
    <row r="147" spans="2:12" ht="12.75">
      <c r="B147" t="s">
        <v>42</v>
      </c>
      <c r="C147">
        <v>2904</v>
      </c>
      <c r="E147">
        <v>2977</v>
      </c>
      <c r="F147" s="7">
        <f>E147-C147</f>
        <v>73</v>
      </c>
      <c r="G147">
        <v>35</v>
      </c>
      <c r="H147" s="1">
        <f>F147/G147*100</f>
        <v>208.57142857142858</v>
      </c>
      <c r="I147" s="17"/>
      <c r="L147" t="s">
        <v>356</v>
      </c>
    </row>
    <row r="148" spans="2:9" ht="12.75">
      <c r="B148" t="s">
        <v>25</v>
      </c>
      <c r="C148">
        <v>5840</v>
      </c>
      <c r="E148">
        <v>6115</v>
      </c>
      <c r="F148" s="7">
        <f>E148-C148</f>
        <v>275</v>
      </c>
      <c r="G148">
        <v>35</v>
      </c>
      <c r="H148" s="1">
        <f>F148/G148*100</f>
        <v>785.7142857142857</v>
      </c>
      <c r="I148" s="17"/>
    </row>
    <row r="149" spans="2:9" ht="12.75">
      <c r="B149" t="s">
        <v>56</v>
      </c>
      <c r="C149">
        <v>2193</v>
      </c>
      <c r="E149">
        <v>2362</v>
      </c>
      <c r="F149" s="7">
        <f>E149-C149</f>
        <v>169</v>
      </c>
      <c r="G149">
        <v>35</v>
      </c>
      <c r="H149" s="1">
        <f>F149/G149*100</f>
        <v>482.85714285714283</v>
      </c>
      <c r="I149" s="17"/>
    </row>
    <row r="150" spans="2:9" ht="12.75">
      <c r="B150" t="s">
        <v>27</v>
      </c>
      <c r="C150">
        <v>5494</v>
      </c>
      <c r="E150">
        <v>5654</v>
      </c>
      <c r="F150" s="7">
        <f>E150-C150</f>
        <v>160</v>
      </c>
      <c r="G150">
        <v>35</v>
      </c>
      <c r="H150" s="1">
        <f>F150/G150*100</f>
        <v>457.1428571428571</v>
      </c>
      <c r="I150" s="17"/>
    </row>
    <row r="151" spans="2:9" ht="12.75">
      <c r="B151" t="s">
        <v>63</v>
      </c>
      <c r="C151">
        <v>2217</v>
      </c>
      <c r="E151">
        <v>2351</v>
      </c>
      <c r="F151" s="7">
        <f>E151-C151</f>
        <v>134</v>
      </c>
      <c r="G151">
        <v>35</v>
      </c>
      <c r="H151" s="1">
        <f>F151/G151*100</f>
        <v>382.8571428571429</v>
      </c>
      <c r="I151" s="17"/>
    </row>
    <row r="152" spans="2:9" ht="12.75">
      <c r="B152" t="s">
        <v>30</v>
      </c>
      <c r="C152">
        <v>2630</v>
      </c>
      <c r="E152">
        <v>2776</v>
      </c>
      <c r="F152" s="7">
        <f>E152-C152</f>
        <v>146</v>
      </c>
      <c r="G152">
        <v>35</v>
      </c>
      <c r="H152" s="1">
        <f>F152/G152*100</f>
        <v>417.14285714285717</v>
      </c>
      <c r="I152" s="17"/>
    </row>
    <row r="153" spans="2:9" ht="12.75">
      <c r="B153" t="s">
        <v>20</v>
      </c>
      <c r="C153">
        <v>3844</v>
      </c>
      <c r="E153">
        <v>3987</v>
      </c>
      <c r="F153" s="7">
        <f>E153-C153</f>
        <v>143</v>
      </c>
      <c r="G153">
        <v>35</v>
      </c>
      <c r="H153" s="1">
        <f>F153/G153*100</f>
        <v>408.57142857142856</v>
      </c>
      <c r="I153" s="17"/>
    </row>
    <row r="154" spans="2:9" ht="12.75">
      <c r="B154" t="s">
        <v>79</v>
      </c>
      <c r="C154">
        <v>2671</v>
      </c>
      <c r="E154">
        <v>2948</v>
      </c>
      <c r="F154" s="7">
        <f>E154-C154</f>
        <v>277</v>
      </c>
      <c r="G154">
        <v>35</v>
      </c>
      <c r="H154" s="1">
        <f>F154/G154*100</f>
        <v>791.4285714285714</v>
      </c>
      <c r="I154" s="17"/>
    </row>
    <row r="155" spans="2:9" ht="12.75">
      <c r="B155" t="s">
        <v>377</v>
      </c>
      <c r="C155">
        <v>874</v>
      </c>
      <c r="E155">
        <v>890</v>
      </c>
      <c r="F155" s="7">
        <f>E155-C155</f>
        <v>16</v>
      </c>
      <c r="G155">
        <v>35</v>
      </c>
      <c r="H155" s="1">
        <f>F155/G155*100</f>
        <v>45.714285714285715</v>
      </c>
      <c r="I155" s="53"/>
    </row>
    <row r="156" spans="2:9" ht="12.75">
      <c r="B156" t="s">
        <v>106</v>
      </c>
      <c r="C156">
        <v>3630</v>
      </c>
      <c r="E156">
        <v>3683</v>
      </c>
      <c r="F156" s="7">
        <f>E156-C156</f>
        <v>53</v>
      </c>
      <c r="G156">
        <v>35</v>
      </c>
      <c r="H156" s="1">
        <f>F156/G156*100</f>
        <v>151.42857142857142</v>
      </c>
      <c r="I156" s="17"/>
    </row>
    <row r="157" spans="2:9" ht="12.75">
      <c r="B157" t="s">
        <v>29</v>
      </c>
      <c r="C157">
        <v>1095</v>
      </c>
      <c r="E157">
        <v>1133</v>
      </c>
      <c r="F157" s="7">
        <f>E157-C157</f>
        <v>38</v>
      </c>
      <c r="G157">
        <v>35</v>
      </c>
      <c r="H157" s="1">
        <f>F157/G157*100</f>
        <v>108.57142857142857</v>
      </c>
      <c r="I157" s="17"/>
    </row>
    <row r="158" spans="2:9" ht="12.75">
      <c r="B158" t="s">
        <v>32</v>
      </c>
      <c r="C158">
        <v>5865</v>
      </c>
      <c r="E158">
        <v>6163</v>
      </c>
      <c r="F158" s="7">
        <f>E158-C158</f>
        <v>298</v>
      </c>
      <c r="G158">
        <v>35</v>
      </c>
      <c r="H158" s="1">
        <f>F158/G158*100</f>
        <v>851.4285714285714</v>
      </c>
      <c r="I158" s="17"/>
    </row>
    <row r="159" spans="2:9" ht="12.75">
      <c r="B159" t="s">
        <v>45</v>
      </c>
      <c r="C159">
        <v>3726</v>
      </c>
      <c r="E159">
        <v>4255</v>
      </c>
      <c r="F159" s="7">
        <f>E159-C159</f>
        <v>529</v>
      </c>
      <c r="G159">
        <v>35</v>
      </c>
      <c r="H159" s="1">
        <f>F159/G159*100</f>
        <v>1511.4285714285713</v>
      </c>
      <c r="I159" s="17"/>
    </row>
    <row r="160" spans="2:9" ht="12.75">
      <c r="B160" t="s">
        <v>378</v>
      </c>
      <c r="C160">
        <v>1878</v>
      </c>
      <c r="E160">
        <v>1878</v>
      </c>
      <c r="F160" s="7">
        <f>E160-C160</f>
        <v>0</v>
      </c>
      <c r="G160">
        <v>35</v>
      </c>
      <c r="H160" s="1">
        <f>F160/G160*100</f>
        <v>0</v>
      </c>
      <c r="I160" s="53"/>
    </row>
    <row r="161" spans="2:9" ht="12.75">
      <c r="B161" t="s">
        <v>355</v>
      </c>
      <c r="C161">
        <v>717</v>
      </c>
      <c r="E161">
        <v>933</v>
      </c>
      <c r="F161" s="7">
        <f>E161-C161</f>
        <v>216</v>
      </c>
      <c r="G161">
        <v>35</v>
      </c>
      <c r="H161" s="1">
        <f>F161/G161*100</f>
        <v>617.1428571428572</v>
      </c>
      <c r="I161" s="17"/>
    </row>
    <row r="162" spans="2:9" ht="12.75">
      <c r="B162" t="s">
        <v>356</v>
      </c>
      <c r="C162">
        <v>1848</v>
      </c>
      <c r="E162">
        <v>1856</v>
      </c>
      <c r="F162" s="7">
        <f>E162-C162</f>
        <v>8</v>
      </c>
      <c r="G162">
        <v>35</v>
      </c>
      <c r="H162" s="1">
        <f>F162/G162*100</f>
        <v>22.857142857142858</v>
      </c>
      <c r="I162" s="53"/>
    </row>
    <row r="163" spans="2:9" ht="12.75">
      <c r="B163" t="s">
        <v>375</v>
      </c>
      <c r="C163">
        <v>323</v>
      </c>
      <c r="E163">
        <v>323</v>
      </c>
      <c r="F163" s="7">
        <f>E163-C163</f>
        <v>0</v>
      </c>
      <c r="G163">
        <v>35</v>
      </c>
      <c r="H163" s="1">
        <f>F163/G163*100</f>
        <v>0</v>
      </c>
      <c r="I163" s="53"/>
    </row>
    <row r="164" spans="2:9" ht="12.75">
      <c r="B164" t="s">
        <v>109</v>
      </c>
      <c r="D164">
        <v>798</v>
      </c>
      <c r="E164">
        <v>883</v>
      </c>
      <c r="F164" s="7">
        <f>E164-D164</f>
        <v>85</v>
      </c>
      <c r="G164">
        <v>34</v>
      </c>
      <c r="H164" s="1">
        <f>F164/G164*100</f>
        <v>250</v>
      </c>
      <c r="I164" s="17"/>
    </row>
    <row r="165" spans="2:9" ht="12.75">
      <c r="B165" t="s">
        <v>86</v>
      </c>
      <c r="D165">
        <v>1557</v>
      </c>
      <c r="E165">
        <v>1824</v>
      </c>
      <c r="F165" s="7">
        <f>E165-D165</f>
        <v>267</v>
      </c>
      <c r="G165">
        <v>25</v>
      </c>
      <c r="H165" s="1">
        <f>F165/G165*100</f>
        <v>1068</v>
      </c>
      <c r="I165" s="17"/>
    </row>
    <row r="166" spans="1:12" ht="12.75">
      <c r="A166" s="4"/>
      <c r="B166" s="11" t="s">
        <v>379</v>
      </c>
      <c r="C166" s="11"/>
      <c r="D166" s="11">
        <v>2632</v>
      </c>
      <c r="E166" s="11">
        <v>2727</v>
      </c>
      <c r="F166" s="11">
        <f>E166-D166</f>
        <v>95</v>
      </c>
      <c r="G166" s="11">
        <v>25</v>
      </c>
      <c r="H166" s="56">
        <f>F166/G166*100</f>
        <v>380</v>
      </c>
      <c r="I166" s="17"/>
      <c r="J166" s="11" t="s">
        <v>380</v>
      </c>
      <c r="K166" s="4"/>
      <c r="L166" s="4"/>
    </row>
    <row r="167" spans="2:9" ht="12.75">
      <c r="B167" t="s">
        <v>47</v>
      </c>
      <c r="D167">
        <v>4160</v>
      </c>
      <c r="E167">
        <v>4420</v>
      </c>
      <c r="F167" s="7">
        <f>E167-D167</f>
        <v>260</v>
      </c>
      <c r="G167">
        <v>25</v>
      </c>
      <c r="H167" s="1">
        <f>F167/G167*100</f>
        <v>1040</v>
      </c>
      <c r="I167" s="17"/>
    </row>
    <row r="168" spans="2:9" ht="12.75">
      <c r="B168" t="s">
        <v>381</v>
      </c>
      <c r="D168">
        <v>1002</v>
      </c>
      <c r="E168">
        <v>1409</v>
      </c>
      <c r="F168" s="7">
        <f>E168-D168</f>
        <v>407</v>
      </c>
      <c r="G168">
        <v>23</v>
      </c>
      <c r="H168" s="1">
        <f>F168/G168*100</f>
        <v>1769.5652173913043</v>
      </c>
      <c r="I168" s="17"/>
    </row>
    <row r="169" spans="2:9" ht="12.75">
      <c r="B169" t="s">
        <v>382</v>
      </c>
      <c r="D169">
        <v>1849</v>
      </c>
      <c r="E169">
        <v>1962</v>
      </c>
      <c r="F169" s="7">
        <f>E169-D169</f>
        <v>113</v>
      </c>
      <c r="G169">
        <v>23</v>
      </c>
      <c r="H169" s="1">
        <f>F169/G169*100</f>
        <v>491.30434782608694</v>
      </c>
      <c r="I169" s="17"/>
    </row>
    <row r="170" spans="2:9" ht="12.75">
      <c r="B170" t="s">
        <v>62</v>
      </c>
      <c r="D170">
        <v>6762</v>
      </c>
      <c r="E170">
        <v>6876</v>
      </c>
      <c r="F170" s="7">
        <f>E170-D170</f>
        <v>114</v>
      </c>
      <c r="G170">
        <v>20</v>
      </c>
      <c r="H170" s="1">
        <f>F170/G170*100</f>
        <v>570</v>
      </c>
      <c r="I170" s="17"/>
    </row>
    <row r="171" spans="2:9" ht="12.75">
      <c r="B171" t="s">
        <v>376</v>
      </c>
      <c r="D171">
        <v>505</v>
      </c>
      <c r="E171">
        <v>513</v>
      </c>
      <c r="F171" s="7">
        <f>E171-D171</f>
        <v>8</v>
      </c>
      <c r="G171">
        <v>17</v>
      </c>
      <c r="H171" s="1">
        <f>F171/G171*100</f>
        <v>47.05882352941176</v>
      </c>
      <c r="I171" s="53"/>
    </row>
    <row r="173" spans="1:10" ht="12.75">
      <c r="A173" t="s">
        <v>69</v>
      </c>
      <c r="B173" t="s">
        <v>1</v>
      </c>
      <c r="C173" t="s">
        <v>383</v>
      </c>
      <c r="D173" t="s">
        <v>299</v>
      </c>
      <c r="E173" t="s">
        <v>70</v>
      </c>
      <c r="F173" t="s">
        <v>215</v>
      </c>
      <c r="G173" t="s">
        <v>384</v>
      </c>
      <c r="H173" s="57" t="s">
        <v>385</v>
      </c>
      <c r="I173" t="s">
        <v>386</v>
      </c>
      <c r="J173" t="s">
        <v>372</v>
      </c>
    </row>
    <row r="174" spans="2:9" ht="12.75">
      <c r="B174" t="s">
        <v>41</v>
      </c>
      <c r="C174">
        <v>795</v>
      </c>
      <c r="E174">
        <v>795</v>
      </c>
      <c r="F174" s="7">
        <f>E174-C174</f>
        <v>0</v>
      </c>
      <c r="G174">
        <v>9</v>
      </c>
      <c r="H174" s="1">
        <f>F174/G174*100</f>
        <v>0</v>
      </c>
      <c r="I174" s="16"/>
    </row>
    <row r="175" spans="2:9" ht="12.75">
      <c r="B175" t="s">
        <v>44</v>
      </c>
      <c r="C175">
        <v>6011</v>
      </c>
      <c r="E175">
        <v>6102</v>
      </c>
      <c r="F175" s="7">
        <f>E175-C175</f>
        <v>91</v>
      </c>
      <c r="G175">
        <v>9</v>
      </c>
      <c r="H175" s="1">
        <f>F175/G175*100</f>
        <v>1011.1111111111111</v>
      </c>
      <c r="I175" s="24"/>
    </row>
    <row r="176" spans="2:9" ht="12.75">
      <c r="B176" t="s">
        <v>72</v>
      </c>
      <c r="C176">
        <v>2481</v>
      </c>
      <c r="E176">
        <v>2482</v>
      </c>
      <c r="F176" s="7">
        <f>E176-C176</f>
        <v>1</v>
      </c>
      <c r="G176">
        <v>9</v>
      </c>
      <c r="H176" s="1">
        <f>F176/G176*100</f>
        <v>11.11111111111111</v>
      </c>
      <c r="I176" s="16"/>
    </row>
    <row r="177" spans="2:9" ht="12.75">
      <c r="B177" t="s">
        <v>37</v>
      </c>
      <c r="C177">
        <v>5766</v>
      </c>
      <c r="E177">
        <v>5848</v>
      </c>
      <c r="F177" s="7">
        <f>E177-C177</f>
        <v>82</v>
      </c>
      <c r="G177">
        <v>9</v>
      </c>
      <c r="H177" s="1">
        <f>F177/G177*100</f>
        <v>911.1111111111111</v>
      </c>
      <c r="I177" s="24"/>
    </row>
    <row r="178" spans="2:9" ht="12.75">
      <c r="B178" t="s">
        <v>53</v>
      </c>
      <c r="C178">
        <v>5135</v>
      </c>
      <c r="E178">
        <v>5156</v>
      </c>
      <c r="F178" s="7">
        <f>E178-C178</f>
        <v>21</v>
      </c>
      <c r="G178">
        <v>9</v>
      </c>
      <c r="H178" s="1">
        <f>F178/G178*100</f>
        <v>233.33333333333334</v>
      </c>
      <c r="I178" s="24"/>
    </row>
    <row r="179" spans="2:9" ht="12.75">
      <c r="B179" t="s">
        <v>25</v>
      </c>
      <c r="C179">
        <v>6115</v>
      </c>
      <c r="E179">
        <v>6150</v>
      </c>
      <c r="F179" s="7">
        <f>E179-C179</f>
        <v>35</v>
      </c>
      <c r="G179">
        <v>9</v>
      </c>
      <c r="H179" s="1">
        <f>F179/G179*100</f>
        <v>388.88888888888886</v>
      </c>
      <c r="I179" s="24"/>
    </row>
    <row r="180" spans="2:9" ht="12.75">
      <c r="B180" t="s">
        <v>73</v>
      </c>
      <c r="C180">
        <v>2977</v>
      </c>
      <c r="E180">
        <v>3036</v>
      </c>
      <c r="F180" s="7">
        <f>E180-C180</f>
        <v>59</v>
      </c>
      <c r="G180">
        <v>9</v>
      </c>
      <c r="H180" s="1">
        <f>F180/G180*100</f>
        <v>655.5555555555555</v>
      </c>
      <c r="I180" s="24"/>
    </row>
    <row r="181" spans="2:9" ht="12.75">
      <c r="B181" t="s">
        <v>74</v>
      </c>
      <c r="C181">
        <v>2362</v>
      </c>
      <c r="E181">
        <v>2386</v>
      </c>
      <c r="F181" s="7">
        <f>E181-C181</f>
        <v>24</v>
      </c>
      <c r="G181">
        <v>9</v>
      </c>
      <c r="H181" s="1">
        <f>F181/G181*100</f>
        <v>266.66666666666663</v>
      </c>
      <c r="I181" s="24"/>
    </row>
    <row r="182" spans="2:9" ht="12.75">
      <c r="B182" t="s">
        <v>75</v>
      </c>
      <c r="C182">
        <v>5654</v>
      </c>
      <c r="E182">
        <v>5692</v>
      </c>
      <c r="F182" s="7">
        <f>E182-C182</f>
        <v>38</v>
      </c>
      <c r="G182">
        <v>9</v>
      </c>
      <c r="H182" s="1">
        <f>F182/G182*100</f>
        <v>422.22222222222223</v>
      </c>
      <c r="I182" s="24"/>
    </row>
    <row r="183" spans="2:9" ht="12.75">
      <c r="B183" t="s">
        <v>76</v>
      </c>
      <c r="C183">
        <v>2351</v>
      </c>
      <c r="E183">
        <v>2391</v>
      </c>
      <c r="F183" s="7">
        <f>E183-C183</f>
        <v>40</v>
      </c>
      <c r="G183">
        <v>9</v>
      </c>
      <c r="H183" s="1">
        <f>F183/G183*100</f>
        <v>444.44444444444446</v>
      </c>
      <c r="I183" s="24"/>
    </row>
    <row r="184" spans="2:9" ht="12.75">
      <c r="B184" t="s">
        <v>77</v>
      </c>
      <c r="C184">
        <v>2776</v>
      </c>
      <c r="E184">
        <v>2808</v>
      </c>
      <c r="F184" s="7">
        <f>E184-C184</f>
        <v>32</v>
      </c>
      <c r="G184">
        <v>9</v>
      </c>
      <c r="H184" s="1">
        <f>F184/G184*100</f>
        <v>355.55555555555554</v>
      </c>
      <c r="I184" s="24"/>
    </row>
    <row r="185" spans="2:9" ht="12.75">
      <c r="B185" t="s">
        <v>78</v>
      </c>
      <c r="C185">
        <v>3987</v>
      </c>
      <c r="E185">
        <v>4076</v>
      </c>
      <c r="F185" s="7">
        <f>E185-C185</f>
        <v>89</v>
      </c>
      <c r="G185">
        <v>9</v>
      </c>
      <c r="H185" s="1">
        <f>F185/G185*100</f>
        <v>988.8888888888889</v>
      </c>
      <c r="I185" s="24"/>
    </row>
    <row r="186" spans="2:9" ht="12.75">
      <c r="B186" t="s">
        <v>79</v>
      </c>
      <c r="C186">
        <v>2948</v>
      </c>
      <c r="E186">
        <v>3028</v>
      </c>
      <c r="F186" s="7">
        <f>E186-C186</f>
        <v>80</v>
      </c>
      <c r="G186">
        <v>9</v>
      </c>
      <c r="H186" s="1">
        <f>F186/G186*100</f>
        <v>888.8888888888889</v>
      </c>
      <c r="I186" s="24"/>
    </row>
    <row r="187" spans="2:9" ht="12.75">
      <c r="B187" t="s">
        <v>80</v>
      </c>
      <c r="C187">
        <v>3683</v>
      </c>
      <c r="E187">
        <v>3707</v>
      </c>
      <c r="F187" s="7">
        <f>E187-C187</f>
        <v>24</v>
      </c>
      <c r="G187">
        <v>9</v>
      </c>
      <c r="H187" s="1">
        <f>F187/G187*100</f>
        <v>266.66666666666663</v>
      </c>
      <c r="I187" s="24"/>
    </row>
    <row r="188" spans="2:9" ht="12.75">
      <c r="B188" t="s">
        <v>81</v>
      </c>
      <c r="C188">
        <v>1133</v>
      </c>
      <c r="E188">
        <v>1136</v>
      </c>
      <c r="F188" s="7">
        <f>E188-C188</f>
        <v>3</v>
      </c>
      <c r="G188">
        <v>9</v>
      </c>
      <c r="H188" s="1">
        <f>F188/G188*100</f>
        <v>33.33333333333333</v>
      </c>
      <c r="I188" s="10"/>
    </row>
    <row r="189" spans="2:9" ht="12.75">
      <c r="B189" t="s">
        <v>24</v>
      </c>
      <c r="C189">
        <v>6163</v>
      </c>
      <c r="E189">
        <v>6232</v>
      </c>
      <c r="F189" s="7">
        <f>E189-C189</f>
        <v>69</v>
      </c>
      <c r="G189">
        <v>9</v>
      </c>
      <c r="H189" s="1">
        <f>F189/G189*100</f>
        <v>766.6666666666667</v>
      </c>
      <c r="I189" s="24"/>
    </row>
    <row r="190" spans="2:9" ht="12.75">
      <c r="B190" t="s">
        <v>82</v>
      </c>
      <c r="C190">
        <v>4255</v>
      </c>
      <c r="E190">
        <v>4392</v>
      </c>
      <c r="F190" s="7">
        <f>E190-C190</f>
        <v>137</v>
      </c>
      <c r="G190">
        <v>9</v>
      </c>
      <c r="H190" s="1">
        <f>F190/G190*100</f>
        <v>1522.2222222222222</v>
      </c>
      <c r="I190" s="24"/>
    </row>
    <row r="191" spans="2:9" ht="12.75">
      <c r="B191" t="s">
        <v>83</v>
      </c>
      <c r="C191">
        <v>883</v>
      </c>
      <c r="E191">
        <v>883</v>
      </c>
      <c r="F191" s="7">
        <f>E191-C191</f>
        <v>0</v>
      </c>
      <c r="G191">
        <v>9</v>
      </c>
      <c r="H191" s="1">
        <f>F191/G191*100</f>
        <v>0</v>
      </c>
      <c r="I191" s="10"/>
    </row>
    <row r="192" spans="2:10" ht="12.75">
      <c r="B192" t="s">
        <v>85</v>
      </c>
      <c r="C192">
        <v>2727</v>
      </c>
      <c r="E192">
        <v>2752</v>
      </c>
      <c r="F192" s="7">
        <f>E192-C192</f>
        <v>25</v>
      </c>
      <c r="G192">
        <v>4</v>
      </c>
      <c r="H192" s="1">
        <f>F192/G192*100</f>
        <v>625</v>
      </c>
      <c r="I192" s="24"/>
      <c r="J192" t="s">
        <v>387</v>
      </c>
    </row>
    <row r="193" spans="2:9" ht="12.75">
      <c r="B193" t="s">
        <v>86</v>
      </c>
      <c r="C193">
        <v>1824</v>
      </c>
      <c r="E193">
        <v>1824</v>
      </c>
      <c r="F193" s="7">
        <f>E193-C193</f>
        <v>0</v>
      </c>
      <c r="G193">
        <v>9</v>
      </c>
      <c r="H193" s="1">
        <f>F193/G193*100</f>
        <v>0</v>
      </c>
      <c r="I193" s="10"/>
    </row>
    <row r="194" spans="2:9" ht="12.75">
      <c r="B194" t="s">
        <v>87</v>
      </c>
      <c r="C194">
        <v>4420</v>
      </c>
      <c r="E194">
        <v>4562</v>
      </c>
      <c r="F194" s="7">
        <f>E194-C194</f>
        <v>142</v>
      </c>
      <c r="G194">
        <v>9</v>
      </c>
      <c r="H194" s="1">
        <f>F194/G194*100</f>
        <v>1577.7777777777778</v>
      </c>
      <c r="I194" s="24"/>
    </row>
    <row r="195" spans="2:9" ht="12.75">
      <c r="B195" t="s">
        <v>88</v>
      </c>
      <c r="C195">
        <v>1962</v>
      </c>
      <c r="E195">
        <v>2001</v>
      </c>
      <c r="F195" s="7">
        <f>E195-C195</f>
        <v>39</v>
      </c>
      <c r="G195">
        <v>9</v>
      </c>
      <c r="H195" s="1">
        <f>F195/G195*100</f>
        <v>433.3333333333333</v>
      </c>
      <c r="I195" s="24"/>
    </row>
    <row r="196" spans="2:9" ht="12.75">
      <c r="B196" t="s">
        <v>62</v>
      </c>
      <c r="C196">
        <v>6876</v>
      </c>
      <c r="E196">
        <v>6923</v>
      </c>
      <c r="F196" s="7">
        <f>E196-C196</f>
        <v>47</v>
      </c>
      <c r="G196">
        <v>9</v>
      </c>
      <c r="H196" s="1">
        <f>F196/G196*100</f>
        <v>522.2222222222223</v>
      </c>
      <c r="I196" s="24"/>
    </row>
    <row r="197" spans="2:9" ht="12.75">
      <c r="B197" t="s">
        <v>89</v>
      </c>
      <c r="D197">
        <v>2501</v>
      </c>
      <c r="E197">
        <v>2570</v>
      </c>
      <c r="F197" s="7">
        <f>E197-D197</f>
        <v>69</v>
      </c>
      <c r="G197">
        <v>8</v>
      </c>
      <c r="H197" s="1">
        <f>F197/G197*100</f>
        <v>862.5</v>
      </c>
      <c r="I197" s="24"/>
    </row>
    <row r="198" spans="2:9" ht="12.75">
      <c r="B198" t="s">
        <v>90</v>
      </c>
      <c r="D198">
        <v>2925</v>
      </c>
      <c r="E198">
        <v>3018</v>
      </c>
      <c r="F198" s="7">
        <f>E198-D198</f>
        <v>93</v>
      </c>
      <c r="G198">
        <v>6</v>
      </c>
      <c r="H198" s="1">
        <f>F198/G198*100</f>
        <v>1550</v>
      </c>
      <c r="I198" s="24"/>
    </row>
    <row r="199" spans="2:10" ht="12.75">
      <c r="B199" t="s">
        <v>91</v>
      </c>
      <c r="D199">
        <v>2903</v>
      </c>
      <c r="E199">
        <v>2903</v>
      </c>
      <c r="F199" s="7">
        <f>E199-D199</f>
        <v>0</v>
      </c>
      <c r="G199">
        <v>1</v>
      </c>
      <c r="H199" s="1">
        <f>F199/G199*100</f>
        <v>0</v>
      </c>
      <c r="I199" s="58"/>
      <c r="J199" t="s">
        <v>388</v>
      </c>
    </row>
    <row r="200" spans="2:10" ht="12.75">
      <c r="B200" t="s">
        <v>64</v>
      </c>
      <c r="D200">
        <v>2554</v>
      </c>
      <c r="E200">
        <v>2554</v>
      </c>
      <c r="F200" s="7">
        <f>E200-D200</f>
        <v>0</v>
      </c>
      <c r="G200">
        <v>1</v>
      </c>
      <c r="H200" s="1">
        <f>F200/G200*100</f>
        <v>0</v>
      </c>
      <c r="I200" s="58"/>
      <c r="J200" t="s">
        <v>388</v>
      </c>
    </row>
    <row r="201" spans="2:10" ht="12.75">
      <c r="B201" t="s">
        <v>92</v>
      </c>
      <c r="D201">
        <v>863</v>
      </c>
      <c r="E201">
        <v>863</v>
      </c>
      <c r="F201" s="7">
        <f>E201-D201</f>
        <v>0</v>
      </c>
      <c r="G201">
        <v>1</v>
      </c>
      <c r="H201" s="1">
        <f>F201/G201*100</f>
        <v>0</v>
      </c>
      <c r="I201" s="58"/>
      <c r="J201" t="s">
        <v>388</v>
      </c>
    </row>
    <row r="202" spans="2:10" ht="12.75">
      <c r="B202" t="s">
        <v>93</v>
      </c>
      <c r="D202">
        <v>469</v>
      </c>
      <c r="E202">
        <v>482</v>
      </c>
      <c r="F202" s="7">
        <f>E202-D202</f>
        <v>13</v>
      </c>
      <c r="G202">
        <v>1</v>
      </c>
      <c r="H202" s="1">
        <f>F202/G202*100</f>
        <v>1300</v>
      </c>
      <c r="I202" s="24"/>
      <c r="J202" t="s">
        <v>388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1997-01-17T15:02:09Z</dcterms:created>
  <dcterms:modified xsi:type="dcterms:W3CDTF">2018-02-01T00:47:53Z</dcterms:modified>
  <cp:category/>
  <cp:version/>
  <cp:contentType/>
  <cp:contentStatus/>
  <cp:revision>34</cp:revision>
</cp:coreProperties>
</file>